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Assumptions" sheetId="2" state="visible" r:id="rId4"/>
    <sheet name="13-Week Forecast" sheetId="3" state="visible" r:id="rId5"/>
    <sheet name="Scenario Analysis" sheetId="4" state="visible" r:id="rId6"/>
    <sheet name="Actuals vs Forecast" sheetId="5" state="visible" r:id="rId7"/>
    <sheet name="Runway Dashboard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<sst xmlns="http://schemas.openxmlformats.org/spreadsheetml/2006/main" count="208" uniqueCount="182">
  <si>
    <t xml:space="preserve">13-Week Rolling Cash Flow Forecast</t>
  </si>
  <si>
    <t xml:space="preserve">Weekly Cash Visibility  |  Scenario Analysis  |  Variance Tracking  |  Runway Monitoring</t>
  </si>
  <si>
    <t xml:space="preserve">Company Name</t>
  </si>
  <si>
    <t xml:space="preserve">[Enter Here]</t>
  </si>
  <si>
    <t xml:space="preserve">Currency</t>
  </si>
  <si>
    <t xml:space="preserve">EUR (€)</t>
  </si>
  <si>
    <t xml:space="preserve">Prepared by</t>
  </si>
  <si>
    <t xml:space="preserve">[Your Firm Name]</t>
  </si>
  <si>
    <t xml:space="preserve">Start Date</t>
  </si>
  <si>
    <t xml:space="preserve">[Enter Monday of Week 1]</t>
  </si>
  <si>
    <t xml:space="preserve">Version</t>
  </si>
  <si>
    <t xml:space="preserve">v4.0</t>
  </si>
  <si>
    <t xml:space="preserve">WORKBOOK CONTENTS</t>
  </si>
  <si>
    <t xml:space="preserve">Assumptions</t>
  </si>
  <si>
    <t xml:space="preserve">Opening balance, buffer, AR/AP timing, category labels, scenario multipliers</t>
  </si>
  <si>
    <t xml:space="preserve">13-Week Forecast</t>
  </si>
  <si>
    <t xml:space="preserve">Weekly cash inflows/outflows with net cash margin, cumulative flow, alerts</t>
  </si>
  <si>
    <t xml:space="preserve">Scenario Analysis</t>
  </si>
  <si>
    <t xml:space="preserve">Base/Upside/Downside with proper cascading opening balances</t>
  </si>
  <si>
    <t xml:space="preserve">Actuals vs Forecast</t>
  </si>
  <si>
    <t xml:space="preserve">Rolling variance with % variance analysis</t>
  </si>
  <si>
    <t xml:space="preserve">Runway Dashboard</t>
  </si>
  <si>
    <t xml:space="preserve">Live summary — 13-week cash position, all key metrics</t>
  </si>
  <si>
    <t xml:space="preserve">Assumptions &amp; Settings</t>
  </si>
  <si>
    <t xml:space="preserve">All blue cells are user inputs. Black cells are formulas.</t>
  </si>
  <si>
    <t xml:space="preserve">1. Opening Position &amp; Thresholds</t>
  </si>
  <si>
    <t xml:space="preserve">Value</t>
  </si>
  <si>
    <t xml:space="preserve">Notes</t>
  </si>
  <si>
    <t xml:space="preserve">Opening Cash Balance — Week 1 start (€)</t>
  </si>
  <si>
    <t xml:space="preserve">Enter actual bank balance at forecast start</t>
  </si>
  <si>
    <t xml:space="preserve">Minimum Cash Buffer (€)</t>
  </si>
  <si>
    <t xml:space="preserve">Alert when closing balance falls below this</t>
  </si>
  <si>
    <t xml:space="preserve">Critical Cash Alert (× buffer)</t>
  </si>
  <si>
    <t xml:space="preserve">1.0 = trigger at 100% of buffer</t>
  </si>
  <si>
    <t xml:space="preserve">Low Cash Warning (× buffer)</t>
  </si>
  <si>
    <t xml:space="preserve">1.5 = early-warning at 150% of buffer</t>
  </si>
  <si>
    <t xml:space="preserve">Week 1 Start Date</t>
  </si>
  <si>
    <t xml:space="preserve">Monday of first forecast week</t>
  </si>
  <si>
    <t xml:space="preserve">Target Minimum Runway (weeks)</t>
  </si>
  <si>
    <t xml:space="preserve">Board-mandated minimum cash runway</t>
  </si>
  <si>
    <t xml:space="preserve">2. Working Capital Timing Assumptions</t>
  </si>
  <si>
    <t xml:space="preserve">Average Days Sales Outstanding (DSO)</t>
  </si>
  <si>
    <t xml:space="preserve">Days from invoice to cash receipt</t>
  </si>
  <si>
    <t xml:space="preserve">Average Days Payable Outstanding (DPO)</t>
  </si>
  <si>
    <t xml:space="preserve">Days from invoice receipt to payment</t>
  </si>
  <si>
    <t xml:space="preserve">Payroll Payment Day (day of month)</t>
  </si>
  <si>
    <t xml:space="preserve">Monthly payroll disbursement date</t>
  </si>
  <si>
    <t xml:space="preserve">VAT/GST Payment Frequency (months)</t>
  </si>
  <si>
    <t xml:space="preserve">Quarterly = 3, Monthly = 1</t>
  </si>
  <si>
    <t xml:space="preserve">Expected Collections Rate (%)</t>
  </si>
  <si>
    <t xml:space="preserve">% of invoiced amounts actually collected</t>
  </si>
  <si>
    <t xml:space="preserve">3. Revenue / Inflow Category Labels</t>
  </si>
  <si>
    <t xml:space="preserve">Label</t>
  </si>
  <si>
    <t xml:space="preserve">Edit → auto-updates Forecast tab</t>
  </si>
  <si>
    <t xml:space="preserve">Inflow 1</t>
  </si>
  <si>
    <t xml:space="preserve">Enterprise customer receipts</t>
  </si>
  <si>
    <t xml:space="preserve">Edit label here</t>
  </si>
  <si>
    <t xml:space="preserve">Inflow 2</t>
  </si>
  <si>
    <t xml:space="preserve">Mid-market / SMB receipts</t>
  </si>
  <si>
    <t xml:space="preserve">Inflow 3</t>
  </si>
  <si>
    <t xml:space="preserve">Self-serve / online receipts</t>
  </si>
  <si>
    <t xml:space="preserve">Inflow 4</t>
  </si>
  <si>
    <t xml:space="preserve">Grant / subsidy receipts</t>
  </si>
  <si>
    <t xml:space="preserve">Inflow 5</t>
  </si>
  <si>
    <t xml:space="preserve">Loan drawdown</t>
  </si>
  <si>
    <t xml:space="preserve">Inflow 6</t>
  </si>
  <si>
    <t xml:space="preserve">Equity / investor capital</t>
  </si>
  <si>
    <t xml:space="preserve">Inflow 7</t>
  </si>
  <si>
    <t xml:space="preserve">VAT / tax refunds</t>
  </si>
  <si>
    <t xml:space="preserve">Inflow 8</t>
  </si>
  <si>
    <t xml:space="preserve">Other inflows</t>
  </si>
  <si>
    <t xml:space="preserve">4. Cost / Outflow Category Labels</t>
  </si>
  <si>
    <t xml:space="preserve">Outflow 1</t>
  </si>
  <si>
    <t xml:space="preserve">Payroll &amp; employer taxes</t>
  </si>
  <si>
    <t xml:space="preserve">Outflow 2</t>
  </si>
  <si>
    <t xml:space="preserve">Rent &amp; office costs</t>
  </si>
  <si>
    <t xml:space="preserve">Outflow 3</t>
  </si>
  <si>
    <t xml:space="preserve">Software &amp; SaaS subscriptions</t>
  </si>
  <si>
    <t xml:space="preserve">Outflow 4</t>
  </si>
  <si>
    <t xml:space="preserve">Marketing &amp; advertising</t>
  </si>
  <si>
    <t xml:space="preserve">Outflow 5</t>
  </si>
  <si>
    <t xml:space="preserve">Professional fees (legal, audit)</t>
  </si>
  <si>
    <t xml:space="preserve">Outflow 6</t>
  </si>
  <si>
    <t xml:space="preserve">VAT / tax payments</t>
  </si>
  <si>
    <t xml:space="preserve">Outflow 7</t>
  </si>
  <si>
    <t xml:space="preserve">Loan repayments &amp; interest</t>
  </si>
  <si>
    <t xml:space="preserve">Outflow 8</t>
  </si>
  <si>
    <t xml:space="preserve">Direct costs / COGS</t>
  </si>
  <si>
    <t xml:space="preserve">Outflow 9</t>
  </si>
  <si>
    <t xml:space="preserve">Capital expenditure</t>
  </si>
  <si>
    <t xml:space="preserve">Outflow 10</t>
  </si>
  <si>
    <t xml:space="preserve">Supplier payments (trade creditors)</t>
  </si>
  <si>
    <t xml:space="preserve">Outflow 11</t>
  </si>
  <si>
    <t xml:space="preserve">Insurance premiums</t>
  </si>
  <si>
    <t xml:space="preserve">Outflow 12</t>
  </si>
  <si>
    <t xml:space="preserve">Travel &amp; entertainment</t>
  </si>
  <si>
    <t xml:space="preserve">Outflow 13</t>
  </si>
  <si>
    <t xml:space="preserve">Other outflows</t>
  </si>
  <si>
    <t xml:space="preserve">5. Scenario Multipliers</t>
  </si>
  <si>
    <t xml:space="preserve">Used in Scenario Analysis tab</t>
  </si>
  <si>
    <t xml:space="preserve">Upside Inflow Multiplier</t>
  </si>
  <si>
    <t xml:space="preserve">inflows 15% above base</t>
  </si>
  <si>
    <t xml:space="preserve">Downside Inflow Multiplier</t>
  </si>
  <si>
    <t xml:space="preserve">inflows 20% below base</t>
  </si>
  <si>
    <t xml:space="preserve">Upside Outflow Multiplier</t>
  </si>
  <si>
    <t xml:space="preserve">outflows 5% below base (savings)</t>
  </si>
  <si>
    <t xml:space="preserve">Downside Outflow Multiplier</t>
  </si>
  <si>
    <t xml:space="preserve">outflows 10% above base (overruns)</t>
  </si>
  <si>
    <t xml:space="preserve">Stress Test Inflow Multiplier</t>
  </si>
  <si>
    <t xml:space="preserve">inflows 40% below base (severe)</t>
  </si>
  <si>
    <t xml:space="preserve">Stress Test Outflow Multiplier</t>
  </si>
  <si>
    <t xml:space="preserve">outflows 20% above base (severe)</t>
  </si>
  <si>
    <t xml:space="preserve">Base Case  |  Enter blue cells  |  Totals auto-calculate</t>
  </si>
  <si>
    <t xml:space="preserve">Category / Line Item (€)</t>
  </si>
  <si>
    <t xml:space="preserve">13-Wk Total</t>
  </si>
  <si>
    <t xml:space="preserve">CASH INFLOWS</t>
  </si>
  <si>
    <t xml:space="preserve">TOTAL CASH INFLOWS</t>
  </si>
  <si>
    <t xml:space="preserve">CASH OUTFLOWS (enter as positive — deducted below)</t>
  </si>
  <si>
    <t xml:space="preserve">TOTAL CASH OUTFLOWS</t>
  </si>
  <si>
    <t xml:space="preserve">CASH FLOW BRIDGE &amp; POSITION</t>
  </si>
  <si>
    <t xml:space="preserve">Net Cash Flow (Inflows − Outflows)</t>
  </si>
  <si>
    <t xml:space="preserve">Net Cash Margin %</t>
  </si>
  <si>
    <t xml:space="preserve">Opening Cash Balance</t>
  </si>
  <si>
    <t xml:space="preserve">CLOSING CASH BALANCE</t>
  </si>
  <si>
    <t xml:space="preserve">Minimum Cash Buffer</t>
  </si>
  <si>
    <t xml:space="preserve">Surplus / (Deficit) vs Buffer</t>
  </si>
  <si>
    <t xml:space="preserve">Cumulative Net Cash Flow (from Wk 1)</t>
  </si>
  <si>
    <t xml:space="preserve">Cash Position Alert</t>
  </si>
  <si>
    <t xml:space="preserve">Implied Runway (months at current burn)</t>
  </si>
  <si>
    <t xml:space="preserve">Rolling 4-Week Avg Net Cash Flow</t>
  </si>
  <si>
    <t xml:space="preserve">Scenario Analysis — Base / Upside / Downside / Stress</t>
  </si>
  <si>
    <t xml:space="preserve">Multipliers from Assumptions tab. Scenarios properly cascade opening balances.</t>
  </si>
  <si>
    <t xml:space="preserve">Scenario</t>
  </si>
  <si>
    <t xml:space="preserve">13-Wk End</t>
  </si>
  <si>
    <t xml:space="preserve">BASE CASE (Closing Cash)</t>
  </si>
  <si>
    <t xml:space="preserve">UPSIDE (Closing Cash)</t>
  </si>
  <si>
    <t xml:space="preserve">DOWNSIDE (Closing Cash)</t>
  </si>
  <si>
    <t xml:space="preserve">STRESS TEST (Closing Cash)</t>
  </si>
  <si>
    <t xml:space="preserve">Upside vs Base</t>
  </si>
  <si>
    <t xml:space="preserve">Downside vs Base</t>
  </si>
  <si>
    <t xml:space="preserve">Stress vs Base</t>
  </si>
  <si>
    <t xml:space="preserve">Range (Upside − Stress)</t>
  </si>
  <si>
    <t xml:space="preserve">Actuals vs Forecast — Weekly Variance</t>
  </si>
  <si>
    <t xml:space="preserve">Enter actual bank movements each week. Variance auto-calculates.</t>
  </si>
  <si>
    <t xml:space="preserve">Metric (€)</t>
  </si>
  <si>
    <t xml:space="preserve">Total Inflows (Forecast)</t>
  </si>
  <si>
    <t xml:space="preserve">Total Inflows (Actual)</t>
  </si>
  <si>
    <t xml:space="preserve">Inflow Variance (Actual − Fcst)</t>
  </si>
  <si>
    <t xml:space="preserve">Inflow Variance %</t>
  </si>
  <si>
    <t xml:space="preserve">Total Outflows (Forecast)</t>
  </si>
  <si>
    <t xml:space="preserve">Total Outflows (Actual)</t>
  </si>
  <si>
    <t xml:space="preserve">Outflow Variance (Actual − Fcst)</t>
  </si>
  <si>
    <t xml:space="preserve">Outflow Variance %</t>
  </si>
  <si>
    <t xml:space="preserve">Net Cash Flow (Forecast)</t>
  </si>
  <si>
    <t xml:space="preserve">Net Cash Flow (Actual)</t>
  </si>
  <si>
    <t xml:space="preserve">Net Cash Variance</t>
  </si>
  <si>
    <t xml:space="preserve">Closing Balance (Forecast)</t>
  </si>
  <si>
    <t xml:space="preserve">Closing Balance (Actual)</t>
  </si>
  <si>
    <t xml:space="preserve">Balance Variance</t>
  </si>
  <si>
    <t xml:space="preserve">Balance Variance %</t>
  </si>
  <si>
    <t xml:space="preserve">Cash &amp; Runway Dashboard</t>
  </si>
  <si>
    <t xml:space="preserve">All figures auto-populate from the 13-Week Forecast. No manual inputs.</t>
  </si>
  <si>
    <t xml:space="preserve">CLOSING CASH</t>
  </si>
  <si>
    <t xml:space="preserve">13-WK NET FLOW</t>
  </si>
  <si>
    <t xml:space="preserve">MIN BUFFER</t>
  </si>
  <si>
    <t xml:space="preserve">TOTAL INFLOWS</t>
  </si>
  <si>
    <t xml:space="preserve">TOTAL OUTFLOWS</t>
  </si>
  <si>
    <t xml:space="preserve">CRITICAL WEEKS</t>
  </si>
  <si>
    <t xml:space="preserve">WEEKLY CLOSING CASH POSITION (€)</t>
  </si>
  <si>
    <t xml:space="preserve">Wk 1</t>
  </si>
  <si>
    <t xml:space="preserve">Wk 2</t>
  </si>
  <si>
    <t xml:space="preserve">Wk 3</t>
  </si>
  <si>
    <t xml:space="preserve">Wk 4</t>
  </si>
  <si>
    <t xml:space="preserve">Wk 5</t>
  </si>
  <si>
    <t xml:space="preserve">Wk 6</t>
  </si>
  <si>
    <t xml:space="preserve">Wk 7</t>
  </si>
  <si>
    <t xml:space="preserve">Wk 8</t>
  </si>
  <si>
    <t xml:space="preserve">Wk 9</t>
  </si>
  <si>
    <t xml:space="preserve">Wk 10</t>
  </si>
  <si>
    <t xml:space="preserve">Wk 11</t>
  </si>
  <si>
    <t xml:space="preserve">Wk 12</t>
  </si>
  <si>
    <t xml:space="preserve">Wk 13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</si>
</sst>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€#,##0;&quot;(€&quot;#,##0\);\-"/>
    <numFmt numFmtId="166" formatCode="0.00"/>
    <numFmt numFmtId="167" formatCode="dd\-mmm\-yyyy"/>
    <numFmt numFmtId="168" formatCode="#,##0;\(#,##0\);\-"/>
    <numFmt numFmtId="169" formatCode="0.0%;\(0.0%\);\-"/>
    <numFmt numFmtId="170" formatCode="dd\-mmm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3864"/>
      <name val="Arial"/>
      <family val="0"/>
      <charset val="1"/>
    </font>
    <font>
      <sz val="10"/>
      <color rgb="FF808080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8"/>
      <color rgb="FF80808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8"/>
      <color rgb="FF80808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2F2F2"/>
        <bgColor rgb="FFEBF1DE"/>
      </patternFill>
    </fill>
    <fill>
      <patternFill patternType="solid">
        <fgColor rgb="FFEBF1DE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rgb="FF4472C4"/>
        <bgColor rgb="FF666699"/>
      </patternFill>
    </fill>
    <fill>
      <patternFill patternType="solid">
        <fgColor rgb="FFD6E4F0"/>
        <bgColor rgb="FFEBF1DE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/>
      <bottom style="medium">
        <color rgb="FF1F3864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3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7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3" fillId="7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8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3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7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7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3" fillId="7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3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3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9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BF1DE"/>
      <rgbColor rgb="FFF2F2F2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B3:C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0"/>
    <col collapsed="false" customWidth="true" hidden="false" outlineLevel="0" max="3" min="3" style="1" width="50"/>
  </cols>
  <sheetData>
    <row r="3" customFormat="false" ht="24" hidden="false" customHeight="true" outlineLevel="0" collapsed="false">
      <c r="B3" s="2" t="s">
        <v>0</v>
      </c>
    </row>
    <row r="5" customFormat="false" ht="15" hidden="false" customHeight="true" outlineLevel="0" collapsed="false">
      <c r="B5" s="3" t="s">
        <v>1</v>
      </c>
    </row>
    <row r="8" customFormat="false" ht="15" hidden="false" customHeight="true" outlineLevel="0" collapsed="false">
      <c r="B8" s="4" t="s">
        <v>2</v>
      </c>
      <c r="C8" s="5" t="s">
        <v>3</v>
      </c>
    </row>
    <row r="9" customFormat="false" ht="15" hidden="false" customHeight="true" outlineLevel="0" collapsed="false">
      <c r="B9" s="4" t="s">
        <v>4</v>
      </c>
      <c r="C9" s="6" t="s">
        <v>5</v>
      </c>
    </row>
    <row r="10" customFormat="false" ht="15" hidden="false" customHeight="true" outlineLevel="0" collapsed="false">
      <c r="B10" s="4" t="s">
        <v>6</v>
      </c>
      <c r="C10" s="5" t="s">
        <v>7</v>
      </c>
    </row>
    <row r="11" customFormat="false" ht="15" hidden="false" customHeight="true" outlineLevel="0" collapsed="false">
      <c r="B11" s="4" t="s">
        <v>8</v>
      </c>
      <c r="C11" s="5" t="s">
        <v>9</v>
      </c>
    </row>
    <row r="12" customFormat="false" ht="15" hidden="false" customHeight="true" outlineLevel="0" collapsed="false">
      <c r="B12" s="4" t="s">
        <v>10</v>
      </c>
      <c r="C12" s="6" t="s">
        <v>11</v>
      </c>
    </row>
    <row r="15" customFormat="false" ht="15" hidden="false" customHeight="true" outlineLevel="0" collapsed="false">
      <c r="B15" s="7" t="s">
        <v>12</v>
      </c>
      <c r="C15" s="8"/>
    </row>
    <row r="16" customFormat="false" ht="15" hidden="false" customHeight="true" outlineLevel="0" collapsed="false">
      <c r="B16" s="4" t="s">
        <v>13</v>
      </c>
      <c r="C16" s="6" t="s">
        <v>14</v>
      </c>
    </row>
    <row r="17" customFormat="false" ht="15" hidden="false" customHeight="true" outlineLevel="0" collapsed="false">
      <c r="B17" s="4" t="s">
        <v>15</v>
      </c>
      <c r="C17" s="6" t="s">
        <v>16</v>
      </c>
    </row>
    <row r="18" customFormat="false" ht="15" hidden="false" customHeight="true" outlineLevel="0" collapsed="false">
      <c r="B18" s="4" t="s">
        <v>17</v>
      </c>
      <c r="C18" s="6" t="s">
        <v>18</v>
      </c>
    </row>
    <row r="19" customFormat="false" ht="15" hidden="false" customHeight="true" outlineLevel="0" collapsed="false">
      <c r="B19" s="4" t="s">
        <v>19</v>
      </c>
      <c r="C19" s="6" t="s">
        <v>20</v>
      </c>
    </row>
    <row r="20" customFormat="false" ht="15" hidden="false" customHeight="true" outlineLevel="0" collapsed="false">
      <c r="B20" s="4" t="s">
        <v>21</v>
      </c>
      <c r="C20" s="6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00FF"/>
    <pageSetUpPr fitToPage="false"/>
  </sheetPr>
  <dimension ref="B2:D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8"/>
    <col collapsed="false" customWidth="true" hidden="false" outlineLevel="0" max="3" min="3" style="1" width="20"/>
    <col collapsed="false" customWidth="true" hidden="false" outlineLevel="0" max="4" min="4" style="1" width="52"/>
  </cols>
  <sheetData>
    <row r="2" customFormat="false" ht="17.25" hidden="false" customHeight="true" outlineLevel="0" collapsed="false">
      <c r="B2" s="9" t="s">
        <v>23</v>
      </c>
    </row>
    <row r="3" customFormat="false" ht="15" hidden="false" customHeight="true" outlineLevel="0" collapsed="false">
      <c r="B3" s="3" t="s">
        <v>24</v>
      </c>
    </row>
    <row r="5" customFormat="false" ht="15" hidden="false" customHeight="true" outlineLevel="0" collapsed="false">
      <c r="B5" s="10" t="s">
        <v>25</v>
      </c>
      <c r="C5" s="11" t="s">
        <v>26</v>
      </c>
      <c r="D5" s="11" t="s">
        <v>27</v>
      </c>
    </row>
    <row r="6" customFormat="false" ht="15" hidden="false" customHeight="true" outlineLevel="0" collapsed="false">
      <c r="B6" s="12" t="s">
        <v>28</v>
      </c>
      <c r="C6" s="13" t="n">
        <v>250000</v>
      </c>
      <c r="D6" s="14" t="s">
        <v>29</v>
      </c>
    </row>
    <row r="7" customFormat="false" ht="15" hidden="false" customHeight="true" outlineLevel="0" collapsed="false">
      <c r="B7" s="15" t="s">
        <v>30</v>
      </c>
      <c r="C7" s="13" t="n">
        <v>50000</v>
      </c>
      <c r="D7" s="16" t="s">
        <v>31</v>
      </c>
    </row>
    <row r="8" customFormat="false" ht="15" hidden="false" customHeight="true" outlineLevel="0" collapsed="false">
      <c r="B8" s="12" t="s">
        <v>32</v>
      </c>
      <c r="C8" s="17" t="n">
        <v>1</v>
      </c>
      <c r="D8" s="14" t="s">
        <v>33</v>
      </c>
    </row>
    <row r="9" customFormat="false" ht="15" hidden="false" customHeight="true" outlineLevel="0" collapsed="false">
      <c r="B9" s="15" t="s">
        <v>34</v>
      </c>
      <c r="C9" s="17" t="n">
        <v>1.5</v>
      </c>
      <c r="D9" s="16" t="s">
        <v>35</v>
      </c>
    </row>
    <row r="10" customFormat="false" ht="15" hidden="false" customHeight="true" outlineLevel="0" collapsed="false">
      <c r="B10" s="12" t="s">
        <v>36</v>
      </c>
      <c r="C10" s="18" t="n">
        <v>46090</v>
      </c>
      <c r="D10" s="14" t="s">
        <v>37</v>
      </c>
    </row>
    <row r="11" customFormat="false" ht="15" hidden="false" customHeight="true" outlineLevel="0" collapsed="false">
      <c r="B11" s="15" t="s">
        <v>38</v>
      </c>
      <c r="C11" s="19" t="n">
        <v>13</v>
      </c>
      <c r="D11" s="16" t="s">
        <v>39</v>
      </c>
    </row>
    <row r="13" customFormat="false" ht="15" hidden="false" customHeight="true" outlineLevel="0" collapsed="false">
      <c r="B13" s="10" t="s">
        <v>40</v>
      </c>
      <c r="C13" s="11" t="s">
        <v>26</v>
      </c>
      <c r="D13" s="11" t="s">
        <v>27</v>
      </c>
    </row>
    <row r="14" customFormat="false" ht="15" hidden="false" customHeight="true" outlineLevel="0" collapsed="false">
      <c r="B14" s="12" t="s">
        <v>41</v>
      </c>
      <c r="C14" s="19" t="n">
        <v>45</v>
      </c>
      <c r="D14" s="14" t="s">
        <v>42</v>
      </c>
    </row>
    <row r="15" customFormat="false" ht="15" hidden="false" customHeight="true" outlineLevel="0" collapsed="false">
      <c r="B15" s="15" t="s">
        <v>43</v>
      </c>
      <c r="C15" s="19" t="n">
        <v>30</v>
      </c>
      <c r="D15" s="16" t="s">
        <v>44</v>
      </c>
    </row>
    <row r="16" customFormat="false" ht="15" hidden="false" customHeight="true" outlineLevel="0" collapsed="false">
      <c r="B16" s="12" t="s">
        <v>45</v>
      </c>
      <c r="C16" s="19" t="n">
        <v>25</v>
      </c>
      <c r="D16" s="14" t="s">
        <v>46</v>
      </c>
    </row>
    <row r="17" customFormat="false" ht="15" hidden="false" customHeight="true" outlineLevel="0" collapsed="false">
      <c r="B17" s="15" t="s">
        <v>47</v>
      </c>
      <c r="C17" s="19" t="n">
        <v>3</v>
      </c>
      <c r="D17" s="16" t="s">
        <v>48</v>
      </c>
    </row>
    <row r="18" customFormat="false" ht="15" hidden="false" customHeight="true" outlineLevel="0" collapsed="false">
      <c r="B18" s="12" t="s">
        <v>49</v>
      </c>
      <c r="C18" s="20" t="n">
        <v>0.95</v>
      </c>
      <c r="D18" s="14" t="s">
        <v>50</v>
      </c>
    </row>
    <row r="20" customFormat="false" ht="15" hidden="false" customHeight="true" outlineLevel="0" collapsed="false">
      <c r="B20" s="10" t="s">
        <v>51</v>
      </c>
      <c r="C20" s="11" t="s">
        <v>52</v>
      </c>
      <c r="D20" s="11" t="s">
        <v>53</v>
      </c>
    </row>
    <row r="21" customFormat="false" ht="15" hidden="false" customHeight="true" outlineLevel="0" collapsed="false">
      <c r="B21" s="12" t="s">
        <v>54</v>
      </c>
      <c r="C21" s="21" t="s">
        <v>55</v>
      </c>
      <c r="D21" s="14" t="s">
        <v>56</v>
      </c>
    </row>
    <row r="22" customFormat="false" ht="15" hidden="false" customHeight="true" outlineLevel="0" collapsed="false">
      <c r="B22" s="15" t="s">
        <v>57</v>
      </c>
      <c r="C22" s="21" t="s">
        <v>58</v>
      </c>
      <c r="D22" s="16" t="s">
        <v>56</v>
      </c>
    </row>
    <row r="23" customFormat="false" ht="15" hidden="false" customHeight="true" outlineLevel="0" collapsed="false">
      <c r="B23" s="12" t="s">
        <v>59</v>
      </c>
      <c r="C23" s="21" t="s">
        <v>60</v>
      </c>
      <c r="D23" s="14" t="s">
        <v>56</v>
      </c>
    </row>
    <row r="24" customFormat="false" ht="15" hidden="false" customHeight="true" outlineLevel="0" collapsed="false">
      <c r="B24" s="15" t="s">
        <v>61</v>
      </c>
      <c r="C24" s="21" t="s">
        <v>62</v>
      </c>
      <c r="D24" s="16" t="s">
        <v>56</v>
      </c>
    </row>
    <row r="25" customFormat="false" ht="15" hidden="false" customHeight="true" outlineLevel="0" collapsed="false">
      <c r="B25" s="12" t="s">
        <v>63</v>
      </c>
      <c r="C25" s="21" t="s">
        <v>64</v>
      </c>
      <c r="D25" s="14" t="s">
        <v>56</v>
      </c>
    </row>
    <row r="26" customFormat="false" ht="15" hidden="false" customHeight="true" outlineLevel="0" collapsed="false">
      <c r="B26" s="15" t="s">
        <v>65</v>
      </c>
      <c r="C26" s="21" t="s">
        <v>66</v>
      </c>
      <c r="D26" s="16" t="s">
        <v>56</v>
      </c>
    </row>
    <row r="27" customFormat="false" ht="15" hidden="false" customHeight="true" outlineLevel="0" collapsed="false">
      <c r="B27" s="12" t="s">
        <v>67</v>
      </c>
      <c r="C27" s="21" t="s">
        <v>68</v>
      </c>
      <c r="D27" s="14" t="s">
        <v>56</v>
      </c>
    </row>
    <row r="28" customFormat="false" ht="15" hidden="false" customHeight="true" outlineLevel="0" collapsed="false">
      <c r="B28" s="15" t="s">
        <v>69</v>
      </c>
      <c r="C28" s="21" t="s">
        <v>70</v>
      </c>
      <c r="D28" s="16" t="s">
        <v>56</v>
      </c>
    </row>
    <row r="30" customFormat="false" ht="15" hidden="false" customHeight="true" outlineLevel="0" collapsed="false">
      <c r="B30" s="10" t="s">
        <v>71</v>
      </c>
      <c r="C30" s="11" t="s">
        <v>52</v>
      </c>
      <c r="D30" s="11" t="s">
        <v>53</v>
      </c>
    </row>
    <row r="31" customFormat="false" ht="15" hidden="false" customHeight="true" outlineLevel="0" collapsed="false">
      <c r="B31" s="12" t="s">
        <v>72</v>
      </c>
      <c r="C31" s="21" t="s">
        <v>73</v>
      </c>
      <c r="D31" s="14" t="s">
        <v>56</v>
      </c>
    </row>
    <row r="32" customFormat="false" ht="15" hidden="false" customHeight="true" outlineLevel="0" collapsed="false">
      <c r="B32" s="15" t="s">
        <v>74</v>
      </c>
      <c r="C32" s="21" t="s">
        <v>75</v>
      </c>
      <c r="D32" s="16" t="s">
        <v>56</v>
      </c>
    </row>
    <row r="33" customFormat="false" ht="15" hidden="false" customHeight="true" outlineLevel="0" collapsed="false">
      <c r="B33" s="12" t="s">
        <v>76</v>
      </c>
      <c r="C33" s="21" t="s">
        <v>77</v>
      </c>
      <c r="D33" s="14" t="s">
        <v>56</v>
      </c>
    </row>
    <row r="34" customFormat="false" ht="15" hidden="false" customHeight="true" outlineLevel="0" collapsed="false">
      <c r="B34" s="15" t="s">
        <v>78</v>
      </c>
      <c r="C34" s="21" t="s">
        <v>79</v>
      </c>
      <c r="D34" s="16" t="s">
        <v>56</v>
      </c>
    </row>
    <row r="35" customFormat="false" ht="15" hidden="false" customHeight="true" outlineLevel="0" collapsed="false">
      <c r="B35" s="12" t="s">
        <v>80</v>
      </c>
      <c r="C35" s="21" t="s">
        <v>81</v>
      </c>
      <c r="D35" s="14" t="s">
        <v>56</v>
      </c>
    </row>
    <row r="36" customFormat="false" ht="15" hidden="false" customHeight="true" outlineLevel="0" collapsed="false">
      <c r="B36" s="15" t="s">
        <v>82</v>
      </c>
      <c r="C36" s="21" t="s">
        <v>83</v>
      </c>
      <c r="D36" s="16" t="s">
        <v>56</v>
      </c>
    </row>
    <row r="37" customFormat="false" ht="15" hidden="false" customHeight="true" outlineLevel="0" collapsed="false">
      <c r="B37" s="12" t="s">
        <v>84</v>
      </c>
      <c r="C37" s="21" t="s">
        <v>85</v>
      </c>
      <c r="D37" s="14" t="s">
        <v>56</v>
      </c>
    </row>
    <row r="38" customFormat="false" ht="15" hidden="false" customHeight="true" outlineLevel="0" collapsed="false">
      <c r="B38" s="15" t="s">
        <v>86</v>
      </c>
      <c r="C38" s="21" t="s">
        <v>87</v>
      </c>
      <c r="D38" s="16" t="s">
        <v>56</v>
      </c>
    </row>
    <row r="39" customFormat="false" ht="15" hidden="false" customHeight="true" outlineLevel="0" collapsed="false">
      <c r="B39" s="12" t="s">
        <v>88</v>
      </c>
      <c r="C39" s="21" t="s">
        <v>89</v>
      </c>
      <c r="D39" s="14" t="s">
        <v>56</v>
      </c>
    </row>
    <row r="40" customFormat="false" ht="15" hidden="false" customHeight="true" outlineLevel="0" collapsed="false">
      <c r="B40" s="15" t="s">
        <v>90</v>
      </c>
      <c r="C40" s="21" t="s">
        <v>91</v>
      </c>
      <c r="D40" s="16" t="s">
        <v>56</v>
      </c>
    </row>
    <row r="41" customFormat="false" ht="15" hidden="false" customHeight="true" outlineLevel="0" collapsed="false">
      <c r="B41" s="12" t="s">
        <v>92</v>
      </c>
      <c r="C41" s="21" t="s">
        <v>93</v>
      </c>
      <c r="D41" s="14" t="s">
        <v>56</v>
      </c>
    </row>
    <row r="42" customFormat="false" ht="15" hidden="false" customHeight="true" outlineLevel="0" collapsed="false">
      <c r="B42" s="15" t="s">
        <v>94</v>
      </c>
      <c r="C42" s="21" t="s">
        <v>95</v>
      </c>
      <c r="D42" s="16" t="s">
        <v>56</v>
      </c>
    </row>
    <row r="43" customFormat="false" ht="15" hidden="false" customHeight="true" outlineLevel="0" collapsed="false">
      <c r="B43" s="12" t="s">
        <v>96</v>
      </c>
      <c r="C43" s="21" t="s">
        <v>97</v>
      </c>
      <c r="D43" s="14" t="s">
        <v>56</v>
      </c>
    </row>
    <row r="45" customFormat="false" ht="15" hidden="false" customHeight="true" outlineLevel="0" collapsed="false">
      <c r="B45" s="10" t="s">
        <v>98</v>
      </c>
      <c r="C45" s="11" t="s">
        <v>26</v>
      </c>
      <c r="D45" s="11" t="s">
        <v>99</v>
      </c>
    </row>
    <row r="46" customFormat="false" ht="15" hidden="false" customHeight="true" outlineLevel="0" collapsed="false">
      <c r="B46" s="12" t="s">
        <v>100</v>
      </c>
      <c r="C46" s="17" t="n">
        <v>1.15</v>
      </c>
      <c r="D46" s="14" t="s">
        <v>101</v>
      </c>
    </row>
    <row r="47" customFormat="false" ht="15" hidden="false" customHeight="true" outlineLevel="0" collapsed="false">
      <c r="B47" s="15" t="s">
        <v>102</v>
      </c>
      <c r="C47" s="17" t="n">
        <v>0.8</v>
      </c>
      <c r="D47" s="16" t="s">
        <v>103</v>
      </c>
    </row>
    <row r="48" customFormat="false" ht="15" hidden="false" customHeight="true" outlineLevel="0" collapsed="false">
      <c r="B48" s="12" t="s">
        <v>104</v>
      </c>
      <c r="C48" s="17" t="n">
        <v>0.95</v>
      </c>
      <c r="D48" s="14" t="s">
        <v>105</v>
      </c>
    </row>
    <row r="49" customFormat="false" ht="15" hidden="false" customHeight="true" outlineLevel="0" collapsed="false">
      <c r="B49" s="15" t="s">
        <v>106</v>
      </c>
      <c r="C49" s="17" t="n">
        <v>1.1</v>
      </c>
      <c r="D49" s="16" t="s">
        <v>107</v>
      </c>
    </row>
    <row r="50" customFormat="false" ht="15" hidden="false" customHeight="true" outlineLevel="0" collapsed="false">
      <c r="B50" s="12" t="s">
        <v>108</v>
      </c>
      <c r="C50" s="17" t="n">
        <v>0.6</v>
      </c>
      <c r="D50" s="14" t="s">
        <v>109</v>
      </c>
    </row>
    <row r="51" customFormat="false" ht="15" hidden="false" customHeight="true" outlineLevel="0" collapsed="false">
      <c r="B51" s="15" t="s">
        <v>110</v>
      </c>
      <c r="C51" s="17" t="n">
        <v>1.2</v>
      </c>
      <c r="D51" s="16" t="s">
        <v>111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00FF"/>
    <pageSetUpPr fitToPage="false"/>
  </sheetPr>
  <dimension ref="B2:R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6"/>
    <col collapsed="false" customWidth="true" hidden="false" outlineLevel="0" max="3" min="3" style="1" width="2"/>
    <col collapsed="false" customWidth="true" hidden="false" outlineLevel="0" max="16" min="4" style="1" width="13"/>
    <col collapsed="false" customWidth="true" hidden="false" outlineLevel="0" max="17" min="17" style="1" width="2"/>
    <col collapsed="false" customWidth="true" hidden="false" outlineLevel="0" max="18" min="18" style="1" width="15"/>
  </cols>
  <sheetData>
    <row r="2" customFormat="false" ht="17.25" hidden="false" customHeight="true" outlineLevel="0" collapsed="false">
      <c r="B2" s="9" t="s">
        <v>0</v>
      </c>
    </row>
    <row r="3" customFormat="false" ht="15" hidden="false" customHeight="true" outlineLevel="0" collapsed="false">
      <c r="B3" s="3" t="s">
        <v>112</v>
      </c>
    </row>
    <row r="5" customFormat="false" ht="15" hidden="false" customHeight="true" outlineLevel="0" collapsed="false">
      <c r="B5" s="10" t="s">
        <v>113</v>
      </c>
      <c r="C5" s="11"/>
      <c r="D5" s="22" t="n">
        <f aca="false">Assumptions!$C$10+0</f>
        <v>46090</v>
      </c>
      <c r="E5" s="22" t="n">
        <f aca="false">Assumptions!$C$10+7</f>
        <v>46097</v>
      </c>
      <c r="F5" s="22" t="n">
        <f aca="false">Assumptions!$C$10+14</f>
        <v>46104</v>
      </c>
      <c r="G5" s="22" t="n">
        <f aca="false">Assumptions!$C$10+21</f>
        <v>46111</v>
      </c>
      <c r="H5" s="22" t="n">
        <f aca="false">Assumptions!$C$10+28</f>
        <v>46118</v>
      </c>
      <c r="I5" s="22" t="n">
        <f aca="false">Assumptions!$C$10+35</f>
        <v>46125</v>
      </c>
      <c r="J5" s="22" t="n">
        <f aca="false">Assumptions!$C$10+42</f>
        <v>46132</v>
      </c>
      <c r="K5" s="22" t="n">
        <f aca="false">Assumptions!$C$10+49</f>
        <v>46139</v>
      </c>
      <c r="L5" s="22" t="n">
        <f aca="false">Assumptions!$C$10+56</f>
        <v>46146</v>
      </c>
      <c r="M5" s="22" t="n">
        <f aca="false">Assumptions!$C$10+63</f>
        <v>46153</v>
      </c>
      <c r="N5" s="22" t="n">
        <f aca="false">Assumptions!$C$10+70</f>
        <v>46160</v>
      </c>
      <c r="O5" s="22" t="n">
        <f aca="false">Assumptions!$C$10+77</f>
        <v>46167</v>
      </c>
      <c r="P5" s="22" t="n">
        <f aca="false">Assumptions!$C$10+84</f>
        <v>46174</v>
      </c>
      <c r="Q5" s="11"/>
      <c r="R5" s="11" t="s">
        <v>114</v>
      </c>
    </row>
    <row r="6" customFormat="false" ht="15" hidden="false" customHeight="true" outlineLevel="0" collapsed="false">
      <c r="B6" s="23" t="s">
        <v>115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</row>
    <row r="7" customFormat="false" ht="15" hidden="false" customHeight="true" outlineLevel="0" collapsed="false">
      <c r="B7" s="24" t="str">
        <f aca="false">Assumptions!$C$21</f>
        <v>Enterprise customer receipts</v>
      </c>
      <c r="D7" s="13" t="n">
        <v>0</v>
      </c>
      <c r="E7" s="13" t="n">
        <v>0</v>
      </c>
      <c r="F7" s="13" t="n">
        <v>0</v>
      </c>
      <c r="G7" s="13" t="n">
        <v>0</v>
      </c>
      <c r="H7" s="13" t="n">
        <v>0</v>
      </c>
      <c r="I7" s="13" t="n">
        <v>0</v>
      </c>
      <c r="J7" s="13" t="n">
        <v>0</v>
      </c>
      <c r="K7" s="13" t="n">
        <v>0</v>
      </c>
      <c r="L7" s="13" t="n">
        <v>0</v>
      </c>
      <c r="M7" s="13" t="n">
        <v>0</v>
      </c>
      <c r="N7" s="13" t="n">
        <v>0</v>
      </c>
      <c r="O7" s="13" t="n">
        <v>0</v>
      </c>
      <c r="P7" s="13" t="n">
        <v>0</v>
      </c>
      <c r="R7" s="25" t="n">
        <f aca="false">SUM(D7:P7)</f>
        <v>0</v>
      </c>
    </row>
    <row r="8" customFormat="false" ht="15" hidden="false" customHeight="true" outlineLevel="0" collapsed="false">
      <c r="B8" s="26" t="str">
        <f aca="false">Assumptions!$C$22</f>
        <v>Mid-market / SMB receipts</v>
      </c>
      <c r="D8" s="13" t="n">
        <v>0</v>
      </c>
      <c r="E8" s="13" t="n">
        <v>0</v>
      </c>
      <c r="F8" s="13" t="n">
        <v>0</v>
      </c>
      <c r="G8" s="13" t="n">
        <v>0</v>
      </c>
      <c r="H8" s="13" t="n">
        <v>0</v>
      </c>
      <c r="I8" s="13" t="n">
        <v>0</v>
      </c>
      <c r="J8" s="13" t="n">
        <v>0</v>
      </c>
      <c r="K8" s="13" t="n">
        <v>0</v>
      </c>
      <c r="L8" s="13" t="n">
        <v>0</v>
      </c>
      <c r="M8" s="13" t="n">
        <v>0</v>
      </c>
      <c r="N8" s="13" t="n">
        <v>0</v>
      </c>
      <c r="O8" s="13" t="n">
        <v>0</v>
      </c>
      <c r="P8" s="13" t="n">
        <v>0</v>
      </c>
      <c r="R8" s="25" t="n">
        <f aca="false">SUM(D8:P8)</f>
        <v>0</v>
      </c>
    </row>
    <row r="9" customFormat="false" ht="15" hidden="false" customHeight="true" outlineLevel="0" collapsed="false">
      <c r="B9" s="24" t="str">
        <f aca="false">Assumptions!$C$23</f>
        <v>Self-serve / online receipts</v>
      </c>
      <c r="D9" s="13" t="n">
        <v>0</v>
      </c>
      <c r="E9" s="13" t="n">
        <v>0</v>
      </c>
      <c r="F9" s="13" t="n">
        <v>0</v>
      </c>
      <c r="G9" s="13" t="n">
        <v>0</v>
      </c>
      <c r="H9" s="13" t="n">
        <v>0</v>
      </c>
      <c r="I9" s="13" t="n">
        <v>0</v>
      </c>
      <c r="J9" s="13" t="n">
        <v>0</v>
      </c>
      <c r="K9" s="13" t="n">
        <v>0</v>
      </c>
      <c r="L9" s="13" t="n">
        <v>0</v>
      </c>
      <c r="M9" s="13" t="n">
        <v>0</v>
      </c>
      <c r="N9" s="13" t="n">
        <v>0</v>
      </c>
      <c r="O9" s="13" t="n">
        <v>0</v>
      </c>
      <c r="P9" s="13" t="n">
        <v>0</v>
      </c>
      <c r="R9" s="25" t="n">
        <f aca="false">SUM(D9:P9)</f>
        <v>0</v>
      </c>
    </row>
    <row r="10" customFormat="false" ht="15" hidden="false" customHeight="true" outlineLevel="0" collapsed="false">
      <c r="B10" s="26" t="str">
        <f aca="false">Assumptions!$C$24</f>
        <v>Grant / subsidy receipts</v>
      </c>
      <c r="D10" s="13" t="n">
        <v>0</v>
      </c>
      <c r="E10" s="13" t="n">
        <v>0</v>
      </c>
      <c r="F10" s="13" t="n">
        <v>0</v>
      </c>
      <c r="G10" s="13" t="n">
        <v>0</v>
      </c>
      <c r="H10" s="13" t="n">
        <v>0</v>
      </c>
      <c r="I10" s="13" t="n">
        <v>0</v>
      </c>
      <c r="J10" s="13" t="n">
        <v>0</v>
      </c>
      <c r="K10" s="13" t="n">
        <v>0</v>
      </c>
      <c r="L10" s="13" t="n">
        <v>0</v>
      </c>
      <c r="M10" s="13" t="n">
        <v>0</v>
      </c>
      <c r="N10" s="13" t="n">
        <v>0</v>
      </c>
      <c r="O10" s="13" t="n">
        <v>0</v>
      </c>
      <c r="P10" s="13" t="n">
        <v>0</v>
      </c>
      <c r="R10" s="25" t="n">
        <f aca="false">SUM(D10:P10)</f>
        <v>0</v>
      </c>
    </row>
    <row r="11" customFormat="false" ht="15" hidden="false" customHeight="true" outlineLevel="0" collapsed="false">
      <c r="B11" s="24" t="str">
        <f aca="false">Assumptions!$C$25</f>
        <v>Loan drawdown</v>
      </c>
      <c r="D11" s="13" t="n">
        <v>0</v>
      </c>
      <c r="E11" s="13" t="n">
        <v>0</v>
      </c>
      <c r="F11" s="13" t="n">
        <v>0</v>
      </c>
      <c r="G11" s="13" t="n">
        <v>0</v>
      </c>
      <c r="H11" s="13" t="n">
        <v>0</v>
      </c>
      <c r="I11" s="13" t="n">
        <v>0</v>
      </c>
      <c r="J11" s="13" t="n">
        <v>0</v>
      </c>
      <c r="K11" s="13" t="n">
        <v>0</v>
      </c>
      <c r="L11" s="13" t="n">
        <v>0</v>
      </c>
      <c r="M11" s="13" t="n">
        <v>0</v>
      </c>
      <c r="N11" s="13" t="n">
        <v>0</v>
      </c>
      <c r="O11" s="13" t="n">
        <v>0</v>
      </c>
      <c r="P11" s="13" t="n">
        <v>0</v>
      </c>
      <c r="R11" s="25" t="n">
        <f aca="false">SUM(D11:P11)</f>
        <v>0</v>
      </c>
    </row>
    <row r="12" customFormat="false" ht="15" hidden="false" customHeight="true" outlineLevel="0" collapsed="false">
      <c r="B12" s="26" t="str">
        <f aca="false">Assumptions!$C$26</f>
        <v>Equity / investor capital</v>
      </c>
      <c r="D12" s="13" t="n">
        <v>0</v>
      </c>
      <c r="E12" s="13" t="n">
        <v>0</v>
      </c>
      <c r="F12" s="13" t="n">
        <v>0</v>
      </c>
      <c r="G12" s="13" t="n">
        <v>0</v>
      </c>
      <c r="H12" s="13" t="n">
        <v>0</v>
      </c>
      <c r="I12" s="13" t="n">
        <v>0</v>
      </c>
      <c r="J12" s="13" t="n">
        <v>0</v>
      </c>
      <c r="K12" s="13" t="n">
        <v>0</v>
      </c>
      <c r="L12" s="13" t="n">
        <v>0</v>
      </c>
      <c r="M12" s="13" t="n">
        <v>0</v>
      </c>
      <c r="N12" s="13" t="n">
        <v>0</v>
      </c>
      <c r="O12" s="13" t="n">
        <v>0</v>
      </c>
      <c r="P12" s="13" t="n">
        <v>0</v>
      </c>
      <c r="R12" s="25" t="n">
        <f aca="false">SUM(D12:P12)</f>
        <v>0</v>
      </c>
    </row>
    <row r="13" customFormat="false" ht="15" hidden="false" customHeight="true" outlineLevel="0" collapsed="false">
      <c r="B13" s="24" t="str">
        <f aca="false">Assumptions!$C$27</f>
        <v>VAT / tax refunds</v>
      </c>
      <c r="D13" s="13" t="n">
        <v>0</v>
      </c>
      <c r="E13" s="13" t="n">
        <v>0</v>
      </c>
      <c r="F13" s="13" t="n">
        <v>0</v>
      </c>
      <c r="G13" s="13" t="n">
        <v>0</v>
      </c>
      <c r="H13" s="13" t="n">
        <v>0</v>
      </c>
      <c r="I13" s="13" t="n">
        <v>0</v>
      </c>
      <c r="J13" s="13" t="n">
        <v>0</v>
      </c>
      <c r="K13" s="13" t="n">
        <v>0</v>
      </c>
      <c r="L13" s="13" t="n">
        <v>0</v>
      </c>
      <c r="M13" s="13" t="n">
        <v>0</v>
      </c>
      <c r="N13" s="13" t="n">
        <v>0</v>
      </c>
      <c r="O13" s="13" t="n">
        <v>0</v>
      </c>
      <c r="P13" s="13" t="n">
        <v>0</v>
      </c>
      <c r="R13" s="25" t="n">
        <f aca="false">SUM(D13:P13)</f>
        <v>0</v>
      </c>
    </row>
    <row r="14" customFormat="false" ht="15" hidden="false" customHeight="true" outlineLevel="0" collapsed="false">
      <c r="B14" s="26" t="str">
        <f aca="false">Assumptions!$C$28</f>
        <v>Other inflows</v>
      </c>
      <c r="D14" s="13" t="n">
        <v>0</v>
      </c>
      <c r="E14" s="13" t="n">
        <v>0</v>
      </c>
      <c r="F14" s="13" t="n">
        <v>0</v>
      </c>
      <c r="G14" s="13" t="n">
        <v>0</v>
      </c>
      <c r="H14" s="13" t="n">
        <v>0</v>
      </c>
      <c r="I14" s="13" t="n">
        <v>0</v>
      </c>
      <c r="J14" s="13" t="n">
        <v>0</v>
      </c>
      <c r="K14" s="13" t="n">
        <v>0</v>
      </c>
      <c r="L14" s="13" t="n">
        <v>0</v>
      </c>
      <c r="M14" s="13" t="n">
        <v>0</v>
      </c>
      <c r="N14" s="13" t="n">
        <v>0</v>
      </c>
      <c r="O14" s="13" t="n">
        <v>0</v>
      </c>
      <c r="P14" s="13" t="n">
        <v>0</v>
      </c>
      <c r="R14" s="25" t="n">
        <f aca="false">SUM(D14:P14)</f>
        <v>0</v>
      </c>
    </row>
    <row r="15" customFormat="false" ht="15" hidden="false" customHeight="true" outlineLevel="0" collapsed="false">
      <c r="B15" s="27" t="s">
        <v>116</v>
      </c>
      <c r="D15" s="28" t="n">
        <f aca="false">SUM(D7:D14)</f>
        <v>0</v>
      </c>
      <c r="E15" s="28" t="n">
        <f aca="false">SUM(E7:E14)</f>
        <v>0</v>
      </c>
      <c r="F15" s="28" t="n">
        <f aca="false">SUM(F7:F14)</f>
        <v>0</v>
      </c>
      <c r="G15" s="28" t="n">
        <f aca="false">SUM(G7:G14)</f>
        <v>0</v>
      </c>
      <c r="H15" s="28" t="n">
        <f aca="false">SUM(H7:H14)</f>
        <v>0</v>
      </c>
      <c r="I15" s="28" t="n">
        <f aca="false">SUM(I7:I14)</f>
        <v>0</v>
      </c>
      <c r="J15" s="28" t="n">
        <f aca="false">SUM(J7:J14)</f>
        <v>0</v>
      </c>
      <c r="K15" s="28" t="n">
        <f aca="false">SUM(K7:K14)</f>
        <v>0</v>
      </c>
      <c r="L15" s="28" t="n">
        <f aca="false">SUM(L7:L14)</f>
        <v>0</v>
      </c>
      <c r="M15" s="28" t="n">
        <f aca="false">SUM(M7:M14)</f>
        <v>0</v>
      </c>
      <c r="N15" s="28" t="n">
        <f aca="false">SUM(N7:N14)</f>
        <v>0</v>
      </c>
      <c r="O15" s="28" t="n">
        <f aca="false">SUM(O7:O14)</f>
        <v>0</v>
      </c>
      <c r="P15" s="28" t="n">
        <f aca="false">SUM(P7:P14)</f>
        <v>0</v>
      </c>
      <c r="R15" s="28" t="n">
        <f aca="false">SUM(D15:P15)</f>
        <v>0</v>
      </c>
    </row>
    <row r="17" customFormat="false" ht="15" hidden="false" customHeight="true" outlineLevel="0" collapsed="false">
      <c r="B17" s="23" t="s">
        <v>117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</row>
    <row r="18" customFormat="false" ht="15" hidden="false" customHeight="true" outlineLevel="0" collapsed="false">
      <c r="B18" s="24" t="str">
        <f aca="false">Assumptions!$C$31</f>
        <v>Payroll &amp; employer taxes</v>
      </c>
      <c r="D18" s="13" t="n">
        <v>0</v>
      </c>
      <c r="E18" s="13" t="n">
        <v>0</v>
      </c>
      <c r="F18" s="13" t="n">
        <v>0</v>
      </c>
      <c r="G18" s="13" t="n">
        <v>0</v>
      </c>
      <c r="H18" s="13" t="n">
        <v>0</v>
      </c>
      <c r="I18" s="13" t="n">
        <v>0</v>
      </c>
      <c r="J18" s="13" t="n">
        <v>0</v>
      </c>
      <c r="K18" s="13" t="n">
        <v>0</v>
      </c>
      <c r="L18" s="13" t="n">
        <v>0</v>
      </c>
      <c r="M18" s="13" t="n">
        <v>0</v>
      </c>
      <c r="N18" s="13" t="n">
        <v>0</v>
      </c>
      <c r="O18" s="13" t="n">
        <v>0</v>
      </c>
      <c r="P18" s="13" t="n">
        <v>0</v>
      </c>
      <c r="R18" s="25" t="n">
        <f aca="false">SUM(D18:P18)</f>
        <v>0</v>
      </c>
    </row>
    <row r="19" customFormat="false" ht="15" hidden="false" customHeight="true" outlineLevel="0" collapsed="false">
      <c r="B19" s="26" t="str">
        <f aca="false">Assumptions!$C$32</f>
        <v>Rent &amp; office costs</v>
      </c>
      <c r="D19" s="13" t="n">
        <v>0</v>
      </c>
      <c r="E19" s="13" t="n">
        <v>0</v>
      </c>
      <c r="F19" s="13" t="n">
        <v>0</v>
      </c>
      <c r="G19" s="13" t="n">
        <v>0</v>
      </c>
      <c r="H19" s="13" t="n">
        <v>0</v>
      </c>
      <c r="I19" s="13" t="n">
        <v>0</v>
      </c>
      <c r="J19" s="13" t="n">
        <v>0</v>
      </c>
      <c r="K19" s="13" t="n">
        <v>0</v>
      </c>
      <c r="L19" s="13" t="n">
        <v>0</v>
      </c>
      <c r="M19" s="13" t="n">
        <v>0</v>
      </c>
      <c r="N19" s="13" t="n">
        <v>0</v>
      </c>
      <c r="O19" s="13" t="n">
        <v>0</v>
      </c>
      <c r="P19" s="13" t="n">
        <v>0</v>
      </c>
      <c r="R19" s="25" t="n">
        <f aca="false">SUM(D19:P19)</f>
        <v>0</v>
      </c>
    </row>
    <row r="20" customFormat="false" ht="15" hidden="false" customHeight="true" outlineLevel="0" collapsed="false">
      <c r="B20" s="24" t="str">
        <f aca="false">Assumptions!$C$33</f>
        <v>Software &amp; SaaS subscriptions</v>
      </c>
      <c r="D20" s="13" t="n">
        <v>0</v>
      </c>
      <c r="E20" s="13" t="n">
        <v>0</v>
      </c>
      <c r="F20" s="13" t="n">
        <v>0</v>
      </c>
      <c r="G20" s="13" t="n">
        <v>0</v>
      </c>
      <c r="H20" s="13" t="n">
        <v>0</v>
      </c>
      <c r="I20" s="13" t="n">
        <v>0</v>
      </c>
      <c r="J20" s="13" t="n">
        <v>0</v>
      </c>
      <c r="K20" s="13" t="n">
        <v>0</v>
      </c>
      <c r="L20" s="13" t="n">
        <v>0</v>
      </c>
      <c r="M20" s="13" t="n">
        <v>0</v>
      </c>
      <c r="N20" s="13" t="n">
        <v>0</v>
      </c>
      <c r="O20" s="13" t="n">
        <v>0</v>
      </c>
      <c r="P20" s="13" t="n">
        <v>0</v>
      </c>
      <c r="R20" s="25" t="n">
        <f aca="false">SUM(D20:P20)</f>
        <v>0</v>
      </c>
    </row>
    <row r="21" customFormat="false" ht="15" hidden="false" customHeight="true" outlineLevel="0" collapsed="false">
      <c r="B21" s="26" t="str">
        <f aca="false">Assumptions!$C$34</f>
        <v>Marketing &amp; advertising</v>
      </c>
      <c r="D21" s="13" t="n">
        <v>0</v>
      </c>
      <c r="E21" s="13" t="n">
        <v>0</v>
      </c>
      <c r="F21" s="13" t="n">
        <v>0</v>
      </c>
      <c r="G21" s="13" t="n">
        <v>0</v>
      </c>
      <c r="H21" s="13" t="n">
        <v>0</v>
      </c>
      <c r="I21" s="13" t="n">
        <v>0</v>
      </c>
      <c r="J21" s="13" t="n">
        <v>0</v>
      </c>
      <c r="K21" s="13" t="n">
        <v>0</v>
      </c>
      <c r="L21" s="13" t="n">
        <v>0</v>
      </c>
      <c r="M21" s="13" t="n">
        <v>0</v>
      </c>
      <c r="N21" s="13" t="n">
        <v>0</v>
      </c>
      <c r="O21" s="13" t="n">
        <v>0</v>
      </c>
      <c r="P21" s="13" t="n">
        <v>0</v>
      </c>
      <c r="R21" s="25" t="n">
        <f aca="false">SUM(D21:P21)</f>
        <v>0</v>
      </c>
    </row>
    <row r="22" customFormat="false" ht="15" hidden="false" customHeight="true" outlineLevel="0" collapsed="false">
      <c r="B22" s="24" t="str">
        <f aca="false">Assumptions!$C$35</f>
        <v>Professional fees (legal, audit)</v>
      </c>
      <c r="D22" s="13" t="n">
        <v>0</v>
      </c>
      <c r="E22" s="13" t="n">
        <v>0</v>
      </c>
      <c r="F22" s="13" t="n">
        <v>0</v>
      </c>
      <c r="G22" s="13" t="n">
        <v>0</v>
      </c>
      <c r="H22" s="13" t="n">
        <v>0</v>
      </c>
      <c r="I22" s="13" t="n">
        <v>0</v>
      </c>
      <c r="J22" s="13" t="n">
        <v>0</v>
      </c>
      <c r="K22" s="13" t="n">
        <v>0</v>
      </c>
      <c r="L22" s="13" t="n">
        <v>0</v>
      </c>
      <c r="M22" s="13" t="n">
        <v>0</v>
      </c>
      <c r="N22" s="13" t="n">
        <v>0</v>
      </c>
      <c r="O22" s="13" t="n">
        <v>0</v>
      </c>
      <c r="P22" s="13" t="n">
        <v>0</v>
      </c>
      <c r="R22" s="25" t="n">
        <f aca="false">SUM(D22:P22)</f>
        <v>0</v>
      </c>
    </row>
    <row r="23" customFormat="false" ht="15" hidden="false" customHeight="true" outlineLevel="0" collapsed="false">
      <c r="B23" s="26" t="str">
        <f aca="false">Assumptions!$C$36</f>
        <v>VAT / tax payments</v>
      </c>
      <c r="D23" s="13" t="n">
        <v>0</v>
      </c>
      <c r="E23" s="13" t="n">
        <v>0</v>
      </c>
      <c r="F23" s="13" t="n">
        <v>0</v>
      </c>
      <c r="G23" s="13" t="n">
        <v>0</v>
      </c>
      <c r="H23" s="13" t="n">
        <v>0</v>
      </c>
      <c r="I23" s="13" t="n">
        <v>0</v>
      </c>
      <c r="J23" s="13" t="n">
        <v>0</v>
      </c>
      <c r="K23" s="13" t="n">
        <v>0</v>
      </c>
      <c r="L23" s="13" t="n">
        <v>0</v>
      </c>
      <c r="M23" s="13" t="n">
        <v>0</v>
      </c>
      <c r="N23" s="13" t="n">
        <v>0</v>
      </c>
      <c r="O23" s="13" t="n">
        <v>0</v>
      </c>
      <c r="P23" s="13" t="n">
        <v>0</v>
      </c>
      <c r="R23" s="25" t="n">
        <f aca="false">SUM(D23:P23)</f>
        <v>0</v>
      </c>
    </row>
    <row r="24" customFormat="false" ht="15" hidden="false" customHeight="true" outlineLevel="0" collapsed="false">
      <c r="B24" s="24" t="str">
        <f aca="false">Assumptions!$C$37</f>
        <v>Loan repayments &amp; interest</v>
      </c>
      <c r="D24" s="13" t="n">
        <v>0</v>
      </c>
      <c r="E24" s="13" t="n">
        <v>0</v>
      </c>
      <c r="F24" s="13" t="n">
        <v>0</v>
      </c>
      <c r="G24" s="13" t="n">
        <v>0</v>
      </c>
      <c r="H24" s="13" t="n">
        <v>0</v>
      </c>
      <c r="I24" s="13" t="n">
        <v>0</v>
      </c>
      <c r="J24" s="13" t="n">
        <v>0</v>
      </c>
      <c r="K24" s="13" t="n">
        <v>0</v>
      </c>
      <c r="L24" s="13" t="n">
        <v>0</v>
      </c>
      <c r="M24" s="13" t="n">
        <v>0</v>
      </c>
      <c r="N24" s="13" t="n">
        <v>0</v>
      </c>
      <c r="O24" s="13" t="n">
        <v>0</v>
      </c>
      <c r="P24" s="13" t="n">
        <v>0</v>
      </c>
      <c r="R24" s="25" t="n">
        <f aca="false">SUM(D24:P24)</f>
        <v>0</v>
      </c>
    </row>
    <row r="25" customFormat="false" ht="15" hidden="false" customHeight="true" outlineLevel="0" collapsed="false">
      <c r="B25" s="26" t="str">
        <f aca="false">Assumptions!$C$38</f>
        <v>Direct costs / COGS</v>
      </c>
      <c r="D25" s="13" t="n">
        <v>0</v>
      </c>
      <c r="E25" s="13" t="n">
        <v>0</v>
      </c>
      <c r="F25" s="13" t="n">
        <v>0</v>
      </c>
      <c r="G25" s="13" t="n">
        <v>0</v>
      </c>
      <c r="H25" s="13" t="n">
        <v>0</v>
      </c>
      <c r="I25" s="13" t="n">
        <v>0</v>
      </c>
      <c r="J25" s="13" t="n">
        <v>0</v>
      </c>
      <c r="K25" s="13" t="n">
        <v>0</v>
      </c>
      <c r="L25" s="13" t="n">
        <v>0</v>
      </c>
      <c r="M25" s="13" t="n">
        <v>0</v>
      </c>
      <c r="N25" s="13" t="n">
        <v>0</v>
      </c>
      <c r="O25" s="13" t="n">
        <v>0</v>
      </c>
      <c r="P25" s="13" t="n">
        <v>0</v>
      </c>
      <c r="R25" s="25" t="n">
        <f aca="false">SUM(D25:P25)</f>
        <v>0</v>
      </c>
    </row>
    <row r="26" customFormat="false" ht="15" hidden="false" customHeight="true" outlineLevel="0" collapsed="false">
      <c r="B26" s="24" t="str">
        <f aca="false">Assumptions!$C$39</f>
        <v>Capital expenditure</v>
      </c>
      <c r="D26" s="13" t="n">
        <v>0</v>
      </c>
      <c r="E26" s="13" t="n">
        <v>0</v>
      </c>
      <c r="F26" s="13" t="n">
        <v>0</v>
      </c>
      <c r="G26" s="13" t="n">
        <v>0</v>
      </c>
      <c r="H26" s="13" t="n">
        <v>0</v>
      </c>
      <c r="I26" s="13" t="n">
        <v>0</v>
      </c>
      <c r="J26" s="13" t="n">
        <v>0</v>
      </c>
      <c r="K26" s="13" t="n">
        <v>0</v>
      </c>
      <c r="L26" s="13" t="n">
        <v>0</v>
      </c>
      <c r="M26" s="13" t="n">
        <v>0</v>
      </c>
      <c r="N26" s="13" t="n">
        <v>0</v>
      </c>
      <c r="O26" s="13" t="n">
        <v>0</v>
      </c>
      <c r="P26" s="13" t="n">
        <v>0</v>
      </c>
      <c r="R26" s="25" t="n">
        <f aca="false">SUM(D26:P26)</f>
        <v>0</v>
      </c>
    </row>
    <row r="27" customFormat="false" ht="15" hidden="false" customHeight="true" outlineLevel="0" collapsed="false">
      <c r="B27" s="26" t="str">
        <f aca="false">Assumptions!$C$40</f>
        <v>Supplier payments (trade creditors)</v>
      </c>
      <c r="D27" s="13" t="n">
        <v>0</v>
      </c>
      <c r="E27" s="13" t="n">
        <v>0</v>
      </c>
      <c r="F27" s="13" t="n">
        <v>0</v>
      </c>
      <c r="G27" s="13" t="n">
        <v>0</v>
      </c>
      <c r="H27" s="13" t="n">
        <v>0</v>
      </c>
      <c r="I27" s="13" t="n">
        <v>0</v>
      </c>
      <c r="J27" s="13" t="n">
        <v>0</v>
      </c>
      <c r="K27" s="13" t="n">
        <v>0</v>
      </c>
      <c r="L27" s="13" t="n">
        <v>0</v>
      </c>
      <c r="M27" s="13" t="n">
        <v>0</v>
      </c>
      <c r="N27" s="13" t="n">
        <v>0</v>
      </c>
      <c r="O27" s="13" t="n">
        <v>0</v>
      </c>
      <c r="P27" s="13" t="n">
        <v>0</v>
      </c>
      <c r="R27" s="25" t="n">
        <f aca="false">SUM(D27:P27)</f>
        <v>0</v>
      </c>
    </row>
    <row r="28" customFormat="false" ht="15" hidden="false" customHeight="true" outlineLevel="0" collapsed="false">
      <c r="B28" s="24" t="str">
        <f aca="false">Assumptions!$C$41</f>
        <v>Insurance premiums</v>
      </c>
      <c r="D28" s="13" t="n">
        <v>0</v>
      </c>
      <c r="E28" s="13" t="n">
        <v>0</v>
      </c>
      <c r="F28" s="13" t="n">
        <v>0</v>
      </c>
      <c r="G28" s="13" t="n">
        <v>0</v>
      </c>
      <c r="H28" s="13" t="n">
        <v>0</v>
      </c>
      <c r="I28" s="13" t="n">
        <v>0</v>
      </c>
      <c r="J28" s="13" t="n">
        <v>0</v>
      </c>
      <c r="K28" s="13" t="n">
        <v>0</v>
      </c>
      <c r="L28" s="13" t="n">
        <v>0</v>
      </c>
      <c r="M28" s="13" t="n">
        <v>0</v>
      </c>
      <c r="N28" s="13" t="n">
        <v>0</v>
      </c>
      <c r="O28" s="13" t="n">
        <v>0</v>
      </c>
      <c r="P28" s="13" t="n">
        <v>0</v>
      </c>
      <c r="R28" s="25" t="n">
        <f aca="false">SUM(D28:P28)</f>
        <v>0</v>
      </c>
    </row>
    <row r="29" customFormat="false" ht="15" hidden="false" customHeight="true" outlineLevel="0" collapsed="false">
      <c r="B29" s="26" t="str">
        <f aca="false">Assumptions!$C$42</f>
        <v>Travel &amp; entertainment</v>
      </c>
      <c r="D29" s="13" t="n">
        <v>0</v>
      </c>
      <c r="E29" s="13" t="n">
        <v>0</v>
      </c>
      <c r="F29" s="13" t="n">
        <v>0</v>
      </c>
      <c r="G29" s="13" t="n">
        <v>0</v>
      </c>
      <c r="H29" s="13" t="n">
        <v>0</v>
      </c>
      <c r="I29" s="13" t="n">
        <v>0</v>
      </c>
      <c r="J29" s="13" t="n">
        <v>0</v>
      </c>
      <c r="K29" s="13" t="n">
        <v>0</v>
      </c>
      <c r="L29" s="13" t="n">
        <v>0</v>
      </c>
      <c r="M29" s="13" t="n">
        <v>0</v>
      </c>
      <c r="N29" s="13" t="n">
        <v>0</v>
      </c>
      <c r="O29" s="13" t="n">
        <v>0</v>
      </c>
      <c r="P29" s="13" t="n">
        <v>0</v>
      </c>
      <c r="R29" s="25" t="n">
        <f aca="false">SUM(D29:P29)</f>
        <v>0</v>
      </c>
    </row>
    <row r="30" customFormat="false" ht="15" hidden="false" customHeight="true" outlineLevel="0" collapsed="false">
      <c r="B30" s="24" t="str">
        <f aca="false">Assumptions!$C$43</f>
        <v>Other outflows</v>
      </c>
      <c r="D30" s="13" t="n">
        <v>0</v>
      </c>
      <c r="E30" s="13" t="n">
        <v>0</v>
      </c>
      <c r="F30" s="13" t="n">
        <v>0</v>
      </c>
      <c r="G30" s="13" t="n">
        <v>0</v>
      </c>
      <c r="H30" s="13" t="n">
        <v>0</v>
      </c>
      <c r="I30" s="13" t="n">
        <v>0</v>
      </c>
      <c r="J30" s="13" t="n">
        <v>0</v>
      </c>
      <c r="K30" s="13" t="n">
        <v>0</v>
      </c>
      <c r="L30" s="13" t="n">
        <v>0</v>
      </c>
      <c r="M30" s="13" t="n">
        <v>0</v>
      </c>
      <c r="N30" s="13" t="n">
        <v>0</v>
      </c>
      <c r="O30" s="13" t="n">
        <v>0</v>
      </c>
      <c r="P30" s="13" t="n">
        <v>0</v>
      </c>
      <c r="R30" s="25" t="n">
        <f aca="false">SUM(D30:P30)</f>
        <v>0</v>
      </c>
    </row>
    <row r="31" customFormat="false" ht="15" hidden="false" customHeight="true" outlineLevel="0" collapsed="false">
      <c r="B31" s="27" t="s">
        <v>118</v>
      </c>
      <c r="D31" s="28" t="n">
        <f aca="false">SUM(D18:D30)</f>
        <v>0</v>
      </c>
      <c r="E31" s="28" t="n">
        <f aca="false">SUM(E18:E30)</f>
        <v>0</v>
      </c>
      <c r="F31" s="28" t="n">
        <f aca="false">SUM(F18:F30)</f>
        <v>0</v>
      </c>
      <c r="G31" s="28" t="n">
        <f aca="false">SUM(G18:G30)</f>
        <v>0</v>
      </c>
      <c r="H31" s="28" t="n">
        <f aca="false">SUM(H18:H30)</f>
        <v>0</v>
      </c>
      <c r="I31" s="28" t="n">
        <f aca="false">SUM(I18:I30)</f>
        <v>0</v>
      </c>
      <c r="J31" s="28" t="n">
        <f aca="false">SUM(J18:J30)</f>
        <v>0</v>
      </c>
      <c r="K31" s="28" t="n">
        <f aca="false">SUM(K18:K30)</f>
        <v>0</v>
      </c>
      <c r="L31" s="28" t="n">
        <f aca="false">SUM(L18:L30)</f>
        <v>0</v>
      </c>
      <c r="M31" s="28" t="n">
        <f aca="false">SUM(M18:M30)</f>
        <v>0</v>
      </c>
      <c r="N31" s="28" t="n">
        <f aca="false">SUM(N18:N30)</f>
        <v>0</v>
      </c>
      <c r="O31" s="28" t="n">
        <f aca="false">SUM(O18:O30)</f>
        <v>0</v>
      </c>
      <c r="P31" s="28" t="n">
        <f aca="false">SUM(P18:P30)</f>
        <v>0</v>
      </c>
      <c r="R31" s="28" t="n">
        <f aca="false">SUM(D31:P31)</f>
        <v>0</v>
      </c>
    </row>
    <row r="33" customFormat="false" ht="15" hidden="false" customHeight="true" outlineLevel="0" collapsed="false">
      <c r="B33" s="29" t="s">
        <v>119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</row>
    <row r="34" customFormat="false" ht="15" hidden="false" customHeight="true" outlineLevel="0" collapsed="false">
      <c r="B34" s="27" t="s">
        <v>120</v>
      </c>
      <c r="D34" s="28" t="n">
        <f aca="false">D15-D31</f>
        <v>0</v>
      </c>
      <c r="E34" s="28" t="n">
        <f aca="false">E15-E31</f>
        <v>0</v>
      </c>
      <c r="F34" s="28" t="n">
        <f aca="false">F15-F31</f>
        <v>0</v>
      </c>
      <c r="G34" s="28" t="n">
        <f aca="false">G15-G31</f>
        <v>0</v>
      </c>
      <c r="H34" s="28" t="n">
        <f aca="false">H15-H31</f>
        <v>0</v>
      </c>
      <c r="I34" s="28" t="n">
        <f aca="false">I15-I31</f>
        <v>0</v>
      </c>
      <c r="J34" s="28" t="n">
        <f aca="false">J15-J31</f>
        <v>0</v>
      </c>
      <c r="K34" s="28" t="n">
        <f aca="false">K15-K31</f>
        <v>0</v>
      </c>
      <c r="L34" s="28" t="n">
        <f aca="false">L15-L31</f>
        <v>0</v>
      </c>
      <c r="M34" s="28" t="n">
        <f aca="false">M15-M31</f>
        <v>0</v>
      </c>
      <c r="N34" s="28" t="n">
        <f aca="false">N15-N31</f>
        <v>0</v>
      </c>
      <c r="O34" s="28" t="n">
        <f aca="false">O15-O31</f>
        <v>0</v>
      </c>
      <c r="P34" s="28" t="n">
        <f aca="false">P15-P31</f>
        <v>0</v>
      </c>
      <c r="R34" s="28" t="n">
        <f aca="false">SUM(D34:P34)</f>
        <v>0</v>
      </c>
    </row>
    <row r="35" customFormat="false" ht="15" hidden="false" customHeight="true" outlineLevel="0" collapsed="false">
      <c r="B35" s="15" t="s">
        <v>121</v>
      </c>
      <c r="D35" s="30" t="n">
        <f aca="false">IFERROR(D34/D15,0)</f>
        <v>0</v>
      </c>
      <c r="E35" s="30" t="n">
        <f aca="false">IFERROR(E34/E15,0)</f>
        <v>0</v>
      </c>
      <c r="F35" s="30" t="n">
        <f aca="false">IFERROR(F34/F15,0)</f>
        <v>0</v>
      </c>
      <c r="G35" s="30" t="n">
        <f aca="false">IFERROR(G34/G15,0)</f>
        <v>0</v>
      </c>
      <c r="H35" s="30" t="n">
        <f aca="false">IFERROR(H34/H15,0)</f>
        <v>0</v>
      </c>
      <c r="I35" s="30" t="n">
        <f aca="false">IFERROR(I34/I15,0)</f>
        <v>0</v>
      </c>
      <c r="J35" s="30" t="n">
        <f aca="false">IFERROR(J34/J15,0)</f>
        <v>0</v>
      </c>
      <c r="K35" s="30" t="n">
        <f aca="false">IFERROR(K34/K15,0)</f>
        <v>0</v>
      </c>
      <c r="L35" s="30" t="n">
        <f aca="false">IFERROR(L34/L15,0)</f>
        <v>0</v>
      </c>
      <c r="M35" s="30" t="n">
        <f aca="false">IFERROR(M34/M15,0)</f>
        <v>0</v>
      </c>
      <c r="N35" s="30" t="n">
        <f aca="false">IFERROR(N34/N15,0)</f>
        <v>0</v>
      </c>
      <c r="O35" s="30" t="n">
        <f aca="false">IFERROR(O34/O15,0)</f>
        <v>0</v>
      </c>
      <c r="P35" s="30" t="n">
        <f aca="false">IFERROR(P34/P15,0)</f>
        <v>0</v>
      </c>
    </row>
    <row r="36" customFormat="false" ht="15" hidden="false" customHeight="true" outlineLevel="0" collapsed="false">
      <c r="B36" s="15" t="s">
        <v>122</v>
      </c>
      <c r="D36" s="31" t="n">
        <f aca="false">Assumptions!$C$6</f>
        <v>250000</v>
      </c>
      <c r="E36" s="32" t="n">
        <f aca="false">D37</f>
        <v>250000</v>
      </c>
      <c r="F36" s="32" t="n">
        <f aca="false">E37</f>
        <v>250000</v>
      </c>
      <c r="G36" s="32" t="n">
        <f aca="false">F37</f>
        <v>250000</v>
      </c>
      <c r="H36" s="32" t="n">
        <f aca="false">G37</f>
        <v>250000</v>
      </c>
      <c r="I36" s="32" t="n">
        <f aca="false">H37</f>
        <v>250000</v>
      </c>
      <c r="J36" s="32" t="n">
        <f aca="false">I37</f>
        <v>250000</v>
      </c>
      <c r="K36" s="32" t="n">
        <f aca="false">J37</f>
        <v>250000</v>
      </c>
      <c r="L36" s="32" t="n">
        <f aca="false">K37</f>
        <v>250000</v>
      </c>
      <c r="M36" s="32" t="n">
        <f aca="false">L37</f>
        <v>250000</v>
      </c>
      <c r="N36" s="32" t="n">
        <f aca="false">M37</f>
        <v>250000</v>
      </c>
      <c r="O36" s="32" t="n">
        <f aca="false">N37</f>
        <v>250000</v>
      </c>
      <c r="P36" s="32" t="n">
        <f aca="false">O37</f>
        <v>250000</v>
      </c>
    </row>
    <row r="37" customFormat="false" ht="15" hidden="false" customHeight="true" outlineLevel="0" collapsed="false">
      <c r="B37" s="29" t="s">
        <v>123</v>
      </c>
      <c r="D37" s="33" t="n">
        <f aca="false">D36+D34</f>
        <v>250000</v>
      </c>
      <c r="E37" s="33" t="n">
        <f aca="false">E36+E34</f>
        <v>250000</v>
      </c>
      <c r="F37" s="33" t="n">
        <f aca="false">F36+F34</f>
        <v>250000</v>
      </c>
      <c r="G37" s="33" t="n">
        <f aca="false">G36+G34</f>
        <v>250000</v>
      </c>
      <c r="H37" s="33" t="n">
        <f aca="false">H36+H34</f>
        <v>250000</v>
      </c>
      <c r="I37" s="33" t="n">
        <f aca="false">I36+I34</f>
        <v>250000</v>
      </c>
      <c r="J37" s="33" t="n">
        <f aca="false">J36+J34</f>
        <v>250000</v>
      </c>
      <c r="K37" s="33" t="n">
        <f aca="false">K36+K34</f>
        <v>250000</v>
      </c>
      <c r="L37" s="33" t="n">
        <f aca="false">L36+L34</f>
        <v>250000</v>
      </c>
      <c r="M37" s="33" t="n">
        <f aca="false">M36+M34</f>
        <v>250000</v>
      </c>
      <c r="N37" s="33" t="n">
        <f aca="false">N36+N34</f>
        <v>250000</v>
      </c>
      <c r="O37" s="33" t="n">
        <f aca="false">O36+O34</f>
        <v>250000</v>
      </c>
      <c r="P37" s="33" t="n">
        <f aca="false">P36+P34</f>
        <v>250000</v>
      </c>
      <c r="R37" s="33" t="n">
        <f aca="false">P37</f>
        <v>250000</v>
      </c>
    </row>
    <row r="38" customFormat="false" ht="15" hidden="false" customHeight="true" outlineLevel="0" collapsed="false">
      <c r="B38" s="15" t="s">
        <v>124</v>
      </c>
      <c r="D38" s="31" t="n">
        <f aca="false">Assumptions!$C$7</f>
        <v>50000</v>
      </c>
      <c r="E38" s="31" t="n">
        <f aca="false">Assumptions!$C$7</f>
        <v>50000</v>
      </c>
      <c r="F38" s="31" t="n">
        <f aca="false">Assumptions!$C$7</f>
        <v>50000</v>
      </c>
      <c r="G38" s="31" t="n">
        <f aca="false">Assumptions!$C$7</f>
        <v>50000</v>
      </c>
      <c r="H38" s="31" t="n">
        <f aca="false">Assumptions!$C$7</f>
        <v>50000</v>
      </c>
      <c r="I38" s="31" t="n">
        <f aca="false">Assumptions!$C$7</f>
        <v>50000</v>
      </c>
      <c r="J38" s="31" t="n">
        <f aca="false">Assumptions!$C$7</f>
        <v>50000</v>
      </c>
      <c r="K38" s="31" t="n">
        <f aca="false">Assumptions!$C$7</f>
        <v>50000</v>
      </c>
      <c r="L38" s="31" t="n">
        <f aca="false">Assumptions!$C$7</f>
        <v>50000</v>
      </c>
      <c r="M38" s="31" t="n">
        <f aca="false">Assumptions!$C$7</f>
        <v>50000</v>
      </c>
      <c r="N38" s="31" t="n">
        <f aca="false">Assumptions!$C$7</f>
        <v>50000</v>
      </c>
      <c r="O38" s="31" t="n">
        <f aca="false">Assumptions!$C$7</f>
        <v>50000</v>
      </c>
      <c r="P38" s="31" t="n">
        <f aca="false">Assumptions!$C$7</f>
        <v>50000</v>
      </c>
    </row>
    <row r="39" customFormat="false" ht="15" hidden="false" customHeight="true" outlineLevel="0" collapsed="false">
      <c r="B39" s="34" t="s">
        <v>125</v>
      </c>
      <c r="D39" s="25" t="n">
        <f aca="false">D37-D38</f>
        <v>200000</v>
      </c>
      <c r="E39" s="25" t="n">
        <f aca="false">E37-E38</f>
        <v>200000</v>
      </c>
      <c r="F39" s="25" t="n">
        <f aca="false">F37-F38</f>
        <v>200000</v>
      </c>
      <c r="G39" s="25" t="n">
        <f aca="false">G37-G38</f>
        <v>200000</v>
      </c>
      <c r="H39" s="25" t="n">
        <f aca="false">H37-H38</f>
        <v>200000</v>
      </c>
      <c r="I39" s="25" t="n">
        <f aca="false">I37-I38</f>
        <v>200000</v>
      </c>
      <c r="J39" s="25" t="n">
        <f aca="false">J37-J38</f>
        <v>200000</v>
      </c>
      <c r="K39" s="25" t="n">
        <f aca="false">K37-K38</f>
        <v>200000</v>
      </c>
      <c r="L39" s="25" t="n">
        <f aca="false">L37-L38</f>
        <v>200000</v>
      </c>
      <c r="M39" s="25" t="n">
        <f aca="false">M37-M38</f>
        <v>200000</v>
      </c>
      <c r="N39" s="25" t="n">
        <f aca="false">N37-N38</f>
        <v>200000</v>
      </c>
      <c r="O39" s="25" t="n">
        <f aca="false">O37-O38</f>
        <v>200000</v>
      </c>
      <c r="P39" s="25" t="n">
        <f aca="false">P37-P38</f>
        <v>200000</v>
      </c>
      <c r="R39" s="25" t="n">
        <f aca="false">P39</f>
        <v>200000</v>
      </c>
    </row>
    <row r="40" customFormat="false" ht="15" hidden="false" customHeight="true" outlineLevel="0" collapsed="false">
      <c r="B40" s="15" t="s">
        <v>126</v>
      </c>
      <c r="D40" s="32" t="n">
        <f aca="false">D34</f>
        <v>0</v>
      </c>
      <c r="E40" s="32" t="n">
        <f aca="false">D40+E34</f>
        <v>0</v>
      </c>
      <c r="F40" s="32" t="n">
        <f aca="false">E40+F34</f>
        <v>0</v>
      </c>
      <c r="G40" s="32" t="n">
        <f aca="false">F40+G34</f>
        <v>0</v>
      </c>
      <c r="H40" s="32" t="n">
        <f aca="false">G40+H34</f>
        <v>0</v>
      </c>
      <c r="I40" s="32" t="n">
        <f aca="false">H40+I34</f>
        <v>0</v>
      </c>
      <c r="J40" s="32" t="n">
        <f aca="false">I40+J34</f>
        <v>0</v>
      </c>
      <c r="K40" s="32" t="n">
        <f aca="false">J40+K34</f>
        <v>0</v>
      </c>
      <c r="L40" s="32" t="n">
        <f aca="false">K40+L34</f>
        <v>0</v>
      </c>
      <c r="M40" s="32" t="n">
        <f aca="false">L40+M34</f>
        <v>0</v>
      </c>
      <c r="N40" s="32" t="n">
        <f aca="false">M40+N34</f>
        <v>0</v>
      </c>
      <c r="O40" s="32" t="n">
        <f aca="false">N40+O34</f>
        <v>0</v>
      </c>
      <c r="P40" s="32" t="n">
        <f aca="false">O40+P34</f>
        <v>0</v>
      </c>
    </row>
    <row r="41" customFormat="false" ht="15" hidden="false" customHeight="true" outlineLevel="0" collapsed="false">
      <c r="B41" s="15" t="s">
        <v>127</v>
      </c>
      <c r="D41" s="35" t="str">
        <f aca="false">IF(D37&lt;=Assumptions!$C$7,"CRITICAL",IF(D37&lt;=Assumptions!$C$7*Assumptions!$C$9,"LOW",IF(D37&lt;=Assumptions!$C$7*Assumptions!$C$9*1.5,"WATCH","OK")))</f>
        <v>OK</v>
      </c>
      <c r="E41" s="35" t="str">
        <f aca="false">IF(E37&lt;=Assumptions!$C$7,"CRITICAL",IF(E37&lt;=Assumptions!$C$7*Assumptions!$C$9,"LOW",IF(E37&lt;=Assumptions!$C$7*Assumptions!$C$9*1.5,"WATCH","OK")))</f>
        <v>OK</v>
      </c>
      <c r="F41" s="35" t="str">
        <f aca="false">IF(F37&lt;=Assumptions!$C$7,"CRITICAL",IF(F37&lt;=Assumptions!$C$7*Assumptions!$C$9,"LOW",IF(F37&lt;=Assumptions!$C$7*Assumptions!$C$9*1.5,"WATCH","OK")))</f>
        <v>OK</v>
      </c>
      <c r="G41" s="35" t="str">
        <f aca="false">IF(G37&lt;=Assumptions!$C$7,"CRITICAL",IF(G37&lt;=Assumptions!$C$7*Assumptions!$C$9,"LOW",IF(G37&lt;=Assumptions!$C$7*Assumptions!$C$9*1.5,"WATCH","OK")))</f>
        <v>OK</v>
      </c>
      <c r="H41" s="35" t="str">
        <f aca="false">IF(H37&lt;=Assumptions!$C$7,"CRITICAL",IF(H37&lt;=Assumptions!$C$7*Assumptions!$C$9,"LOW",IF(H37&lt;=Assumptions!$C$7*Assumptions!$C$9*1.5,"WATCH","OK")))</f>
        <v>OK</v>
      </c>
      <c r="I41" s="35" t="str">
        <f aca="false">IF(I37&lt;=Assumptions!$C$7,"CRITICAL",IF(I37&lt;=Assumptions!$C$7*Assumptions!$C$9,"LOW",IF(I37&lt;=Assumptions!$C$7*Assumptions!$C$9*1.5,"WATCH","OK")))</f>
        <v>OK</v>
      </c>
      <c r="J41" s="35" t="str">
        <f aca="false">IF(J37&lt;=Assumptions!$C$7,"CRITICAL",IF(J37&lt;=Assumptions!$C$7*Assumptions!$C$9,"LOW",IF(J37&lt;=Assumptions!$C$7*Assumptions!$C$9*1.5,"WATCH","OK")))</f>
        <v>OK</v>
      </c>
      <c r="K41" s="35" t="str">
        <f aca="false">IF(K37&lt;=Assumptions!$C$7,"CRITICAL",IF(K37&lt;=Assumptions!$C$7*Assumptions!$C$9,"LOW",IF(K37&lt;=Assumptions!$C$7*Assumptions!$C$9*1.5,"WATCH","OK")))</f>
        <v>OK</v>
      </c>
      <c r="L41" s="35" t="str">
        <f aca="false">IF(L37&lt;=Assumptions!$C$7,"CRITICAL",IF(L37&lt;=Assumptions!$C$7*Assumptions!$C$9,"LOW",IF(L37&lt;=Assumptions!$C$7*Assumptions!$C$9*1.5,"WATCH","OK")))</f>
        <v>OK</v>
      </c>
      <c r="M41" s="35" t="str">
        <f aca="false">IF(M37&lt;=Assumptions!$C$7,"CRITICAL",IF(M37&lt;=Assumptions!$C$7*Assumptions!$C$9,"LOW",IF(M37&lt;=Assumptions!$C$7*Assumptions!$C$9*1.5,"WATCH","OK")))</f>
        <v>OK</v>
      </c>
      <c r="N41" s="35" t="str">
        <f aca="false">IF(N37&lt;=Assumptions!$C$7,"CRITICAL",IF(N37&lt;=Assumptions!$C$7*Assumptions!$C$9,"LOW",IF(N37&lt;=Assumptions!$C$7*Assumptions!$C$9*1.5,"WATCH","OK")))</f>
        <v>OK</v>
      </c>
      <c r="O41" s="35" t="str">
        <f aca="false">IF(O37&lt;=Assumptions!$C$7,"CRITICAL",IF(O37&lt;=Assumptions!$C$7*Assumptions!$C$9,"LOW",IF(O37&lt;=Assumptions!$C$7*Assumptions!$C$9*1.5,"WATCH","OK")))</f>
        <v>OK</v>
      </c>
      <c r="P41" s="35" t="str">
        <f aca="false">IF(P37&lt;=Assumptions!$C$7,"CRITICAL",IF(P37&lt;=Assumptions!$C$7*Assumptions!$C$9,"LOW",IF(P37&lt;=Assumptions!$C$7*Assumptions!$C$9*1.5,"WATCH","OK")))</f>
        <v>OK</v>
      </c>
    </row>
    <row r="42" customFormat="false" ht="15" hidden="false" customHeight="true" outlineLevel="0" collapsed="false">
      <c r="B42" s="12" t="s">
        <v>128</v>
      </c>
      <c r="D42" s="12" t="str">
        <f aca="false">IFERROR(IF(D34&lt;0,D37/ABS(D34)*7/30.5,"&gt;26"),0)</f>
        <v>&gt;26</v>
      </c>
      <c r="E42" s="12" t="str">
        <f aca="false">IFERROR(IF(E34&lt;0,E37/ABS(E34)*7/30.5,"&gt;26"),0)</f>
        <v>&gt;26</v>
      </c>
      <c r="F42" s="12" t="str">
        <f aca="false">IFERROR(IF(F34&lt;0,F37/ABS(F34)*7/30.5,"&gt;26"),0)</f>
        <v>&gt;26</v>
      </c>
      <c r="G42" s="12" t="str">
        <f aca="false">IFERROR(IF(G34&lt;0,G37/ABS(G34)*7/30.5,"&gt;26"),0)</f>
        <v>&gt;26</v>
      </c>
      <c r="H42" s="12" t="str">
        <f aca="false">IFERROR(IF(H34&lt;0,H37/ABS(H34)*7/30.5,"&gt;26"),0)</f>
        <v>&gt;26</v>
      </c>
      <c r="I42" s="12" t="str">
        <f aca="false">IFERROR(IF(I34&lt;0,I37/ABS(I34)*7/30.5,"&gt;26"),0)</f>
        <v>&gt;26</v>
      </c>
      <c r="J42" s="12" t="str">
        <f aca="false">IFERROR(IF(J34&lt;0,J37/ABS(J34)*7/30.5,"&gt;26"),0)</f>
        <v>&gt;26</v>
      </c>
      <c r="K42" s="12" t="str">
        <f aca="false">IFERROR(IF(K34&lt;0,K37/ABS(K34)*7/30.5,"&gt;26"),0)</f>
        <v>&gt;26</v>
      </c>
      <c r="L42" s="12" t="str">
        <f aca="false">IFERROR(IF(L34&lt;0,L37/ABS(L34)*7/30.5,"&gt;26"),0)</f>
        <v>&gt;26</v>
      </c>
      <c r="M42" s="12" t="str">
        <f aca="false">IFERROR(IF(M34&lt;0,M37/ABS(M34)*7/30.5,"&gt;26"),0)</f>
        <v>&gt;26</v>
      </c>
      <c r="N42" s="12" t="str">
        <f aca="false">IFERROR(IF(N34&lt;0,N37/ABS(N34)*7/30.5,"&gt;26"),0)</f>
        <v>&gt;26</v>
      </c>
      <c r="O42" s="12" t="str">
        <f aca="false">IFERROR(IF(O34&lt;0,O37/ABS(O34)*7/30.5,"&gt;26"),0)</f>
        <v>&gt;26</v>
      </c>
      <c r="P42" s="12" t="str">
        <f aca="false">IFERROR(IF(P34&lt;0,P37/ABS(P34)*7/30.5,"&gt;26"),0)</f>
        <v>&gt;26</v>
      </c>
    </row>
    <row r="43" customFormat="false" ht="15" hidden="false" customHeight="true" outlineLevel="0" collapsed="false">
      <c r="B43" s="15" t="s">
        <v>129</v>
      </c>
      <c r="D43" s="32" t="n">
        <f aca="false">IFERROR(AVERAGE(D34:D34),0)</f>
        <v>0</v>
      </c>
      <c r="E43" s="32" t="n">
        <f aca="false">IFERROR(AVERAGE(D34:E34),0)</f>
        <v>0</v>
      </c>
      <c r="F43" s="32" t="n">
        <f aca="false">IFERROR(AVERAGE(D34:F34),0)</f>
        <v>0</v>
      </c>
      <c r="G43" s="32" t="n">
        <f aca="false">IFERROR(AVERAGE(D34:G34),0)</f>
        <v>0</v>
      </c>
      <c r="H43" s="32" t="n">
        <f aca="false">IFERROR(AVERAGE(E34:H34),0)</f>
        <v>0</v>
      </c>
      <c r="I43" s="32" t="n">
        <f aca="false">IFERROR(AVERAGE(F34:I34),0)</f>
        <v>0</v>
      </c>
      <c r="J43" s="32" t="n">
        <f aca="false">IFERROR(AVERAGE(G34:J34),0)</f>
        <v>0</v>
      </c>
      <c r="K43" s="32" t="n">
        <f aca="false">IFERROR(AVERAGE(H34:K34),0)</f>
        <v>0</v>
      </c>
      <c r="L43" s="32" t="n">
        <f aca="false">IFERROR(AVERAGE(I34:L34),0)</f>
        <v>0</v>
      </c>
      <c r="M43" s="32" t="n">
        <f aca="false">IFERROR(AVERAGE(J34:M34),0)</f>
        <v>0</v>
      </c>
      <c r="N43" s="32" t="n">
        <f aca="false">IFERROR(AVERAGE(K34:N34),0)</f>
        <v>0</v>
      </c>
      <c r="O43" s="32" t="n">
        <f aca="false">IFERROR(AVERAGE(L34:O34),0)</f>
        <v>0</v>
      </c>
      <c r="P43" s="32" t="n">
        <f aca="false">IFERROR(AVERAGE(M34:P34),0)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8000"/>
    <pageSetUpPr fitToPage="false"/>
  </sheetPr>
  <dimension ref="B2:R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6"/>
    <col collapsed="false" customWidth="true" hidden="false" outlineLevel="0" max="3" min="3" style="1" width="2"/>
    <col collapsed="false" customWidth="true" hidden="false" outlineLevel="0" max="16" min="4" style="1" width="13"/>
    <col collapsed="false" customWidth="true" hidden="false" outlineLevel="0" max="17" min="17" style="1" width="2"/>
    <col collapsed="false" customWidth="true" hidden="false" outlineLevel="0" max="18" min="18" style="1" width="15"/>
  </cols>
  <sheetData>
    <row r="2" customFormat="false" ht="17.25" hidden="false" customHeight="true" outlineLevel="0" collapsed="false">
      <c r="B2" s="9" t="s">
        <v>130</v>
      </c>
    </row>
    <row r="3" customFormat="false" ht="15" hidden="false" customHeight="true" outlineLevel="0" collapsed="false">
      <c r="B3" s="3" t="s">
        <v>131</v>
      </c>
    </row>
    <row r="5" customFormat="false" ht="15" hidden="false" customHeight="true" outlineLevel="0" collapsed="false">
      <c r="B5" s="10" t="s">
        <v>132</v>
      </c>
      <c r="C5" s="11"/>
      <c r="D5" s="22" t="n">
        <f aca="false">'13-Week Forecast'!D5</f>
        <v>46090</v>
      </c>
      <c r="E5" s="22" t="n">
        <f aca="false">'13-Week Forecast'!E5</f>
        <v>46097</v>
      </c>
      <c r="F5" s="22" t="n">
        <f aca="false">'13-Week Forecast'!F5</f>
        <v>46104</v>
      </c>
      <c r="G5" s="22" t="n">
        <f aca="false">'13-Week Forecast'!G5</f>
        <v>46111</v>
      </c>
      <c r="H5" s="22" t="n">
        <f aca="false">'13-Week Forecast'!H5</f>
        <v>46118</v>
      </c>
      <c r="I5" s="22" t="n">
        <f aca="false">'13-Week Forecast'!I5</f>
        <v>46125</v>
      </c>
      <c r="J5" s="22" t="n">
        <f aca="false">'13-Week Forecast'!J5</f>
        <v>46132</v>
      </c>
      <c r="K5" s="22" t="n">
        <f aca="false">'13-Week Forecast'!K5</f>
        <v>46139</v>
      </c>
      <c r="L5" s="22" t="n">
        <f aca="false">'13-Week Forecast'!L5</f>
        <v>46146</v>
      </c>
      <c r="M5" s="22" t="n">
        <f aca="false">'13-Week Forecast'!M5</f>
        <v>46153</v>
      </c>
      <c r="N5" s="22" t="n">
        <f aca="false">'13-Week Forecast'!N5</f>
        <v>46160</v>
      </c>
      <c r="O5" s="22" t="n">
        <f aca="false">'13-Week Forecast'!O5</f>
        <v>46167</v>
      </c>
      <c r="P5" s="22" t="n">
        <f aca="false">'13-Week Forecast'!P5</f>
        <v>46174</v>
      </c>
      <c r="Q5" s="11"/>
      <c r="R5" s="11" t="s">
        <v>133</v>
      </c>
    </row>
    <row r="7" customFormat="false" ht="15" hidden="false" customHeight="true" outlineLevel="0" collapsed="false">
      <c r="B7" s="36" t="s">
        <v>134</v>
      </c>
      <c r="D7" s="37" t="n">
        <f aca="false">'13-Week Forecast'!D37</f>
        <v>250000</v>
      </c>
      <c r="E7" s="37" t="n">
        <f aca="false">'13-Week Forecast'!E37</f>
        <v>250000</v>
      </c>
      <c r="F7" s="37" t="n">
        <f aca="false">'13-Week Forecast'!F37</f>
        <v>250000</v>
      </c>
      <c r="G7" s="37" t="n">
        <f aca="false">'13-Week Forecast'!G37</f>
        <v>250000</v>
      </c>
      <c r="H7" s="37" t="n">
        <f aca="false">'13-Week Forecast'!H37</f>
        <v>250000</v>
      </c>
      <c r="I7" s="37" t="n">
        <f aca="false">'13-Week Forecast'!I37</f>
        <v>250000</v>
      </c>
      <c r="J7" s="37" t="n">
        <f aca="false">'13-Week Forecast'!J37</f>
        <v>250000</v>
      </c>
      <c r="K7" s="37" t="n">
        <f aca="false">'13-Week Forecast'!K37</f>
        <v>250000</v>
      </c>
      <c r="L7" s="37" t="n">
        <f aca="false">'13-Week Forecast'!L37</f>
        <v>250000</v>
      </c>
      <c r="M7" s="37" t="n">
        <f aca="false">'13-Week Forecast'!M37</f>
        <v>250000</v>
      </c>
      <c r="N7" s="37" t="n">
        <f aca="false">'13-Week Forecast'!N37</f>
        <v>250000</v>
      </c>
      <c r="O7" s="37" t="n">
        <f aca="false">'13-Week Forecast'!O37</f>
        <v>250000</v>
      </c>
      <c r="P7" s="37" t="n">
        <f aca="false">'13-Week Forecast'!P37</f>
        <v>250000</v>
      </c>
      <c r="R7" s="38" t="n">
        <f aca="false">P7</f>
        <v>250000</v>
      </c>
    </row>
    <row r="9" customFormat="false" ht="15" hidden="false" customHeight="true" outlineLevel="0" collapsed="false">
      <c r="B9" s="15" t="s">
        <v>135</v>
      </c>
      <c r="D9" s="32" t="n">
        <f aca="false">'13-Week Forecast'!D36+('13-Week Forecast'!D15*Assumptions!$C$46-'13-Week Forecast'!D31*Assumptions!$C$48)</f>
        <v>250000</v>
      </c>
      <c r="E9" s="32" t="n">
        <f aca="false">D9+('13-Week Forecast'!E15*Assumptions!$C$46-'13-Week Forecast'!E31*Assumptions!$C$48)</f>
        <v>250000</v>
      </c>
      <c r="F9" s="32" t="n">
        <f aca="false">E9+('13-Week Forecast'!F15*Assumptions!$C$46-'13-Week Forecast'!F31*Assumptions!$C$48)</f>
        <v>250000</v>
      </c>
      <c r="G9" s="32" t="n">
        <f aca="false">F9+('13-Week Forecast'!G15*Assumptions!$C$46-'13-Week Forecast'!G31*Assumptions!$C$48)</f>
        <v>250000</v>
      </c>
      <c r="H9" s="32" t="n">
        <f aca="false">G9+('13-Week Forecast'!H15*Assumptions!$C$46-'13-Week Forecast'!H31*Assumptions!$C$48)</f>
        <v>250000</v>
      </c>
      <c r="I9" s="32" t="n">
        <f aca="false">H9+('13-Week Forecast'!I15*Assumptions!$C$46-'13-Week Forecast'!I31*Assumptions!$C$48)</f>
        <v>250000</v>
      </c>
      <c r="J9" s="32" t="n">
        <f aca="false">I9+('13-Week Forecast'!J15*Assumptions!$C$46-'13-Week Forecast'!J31*Assumptions!$C$48)</f>
        <v>250000</v>
      </c>
      <c r="K9" s="32" t="n">
        <f aca="false">J9+('13-Week Forecast'!K15*Assumptions!$C$46-'13-Week Forecast'!K31*Assumptions!$C$48)</f>
        <v>250000</v>
      </c>
      <c r="L9" s="32" t="n">
        <f aca="false">K9+('13-Week Forecast'!L15*Assumptions!$C$46-'13-Week Forecast'!L31*Assumptions!$C$48)</f>
        <v>250000</v>
      </c>
      <c r="M9" s="32" t="n">
        <f aca="false">L9+('13-Week Forecast'!M15*Assumptions!$C$46-'13-Week Forecast'!M31*Assumptions!$C$48)</f>
        <v>250000</v>
      </c>
      <c r="N9" s="32" t="n">
        <f aca="false">M9+('13-Week Forecast'!N15*Assumptions!$C$46-'13-Week Forecast'!N31*Assumptions!$C$48)</f>
        <v>250000</v>
      </c>
      <c r="O9" s="32" t="n">
        <f aca="false">N9+('13-Week Forecast'!O15*Assumptions!$C$46-'13-Week Forecast'!O31*Assumptions!$C$48)</f>
        <v>250000</v>
      </c>
      <c r="P9" s="32" t="n">
        <f aca="false">O9+('13-Week Forecast'!P15*Assumptions!$C$46-'13-Week Forecast'!P31*Assumptions!$C$48)</f>
        <v>250000</v>
      </c>
      <c r="R9" s="39" t="n">
        <f aca="false">P9</f>
        <v>250000</v>
      </c>
    </row>
    <row r="11" customFormat="false" ht="15" hidden="false" customHeight="true" outlineLevel="0" collapsed="false">
      <c r="B11" s="29" t="s">
        <v>136</v>
      </c>
      <c r="D11" s="33" t="n">
        <f aca="false">'13-Week Forecast'!D36+('13-Week Forecast'!D15*Assumptions!$C$47-'13-Week Forecast'!D31*Assumptions!$C$49)</f>
        <v>250000</v>
      </c>
      <c r="E11" s="33" t="n">
        <f aca="false">D11+('13-Week Forecast'!E15*Assumptions!$C$47-'13-Week Forecast'!E31*Assumptions!$C$49)</f>
        <v>250000</v>
      </c>
      <c r="F11" s="33" t="n">
        <f aca="false">E11+('13-Week Forecast'!F15*Assumptions!$C$47-'13-Week Forecast'!F31*Assumptions!$C$49)</f>
        <v>250000</v>
      </c>
      <c r="G11" s="33" t="n">
        <f aca="false">F11+('13-Week Forecast'!G15*Assumptions!$C$47-'13-Week Forecast'!G31*Assumptions!$C$49)</f>
        <v>250000</v>
      </c>
      <c r="H11" s="33" t="n">
        <f aca="false">G11+('13-Week Forecast'!H15*Assumptions!$C$47-'13-Week Forecast'!H31*Assumptions!$C$49)</f>
        <v>250000</v>
      </c>
      <c r="I11" s="33" t="n">
        <f aca="false">H11+('13-Week Forecast'!I15*Assumptions!$C$47-'13-Week Forecast'!I31*Assumptions!$C$49)</f>
        <v>250000</v>
      </c>
      <c r="J11" s="33" t="n">
        <f aca="false">I11+('13-Week Forecast'!J15*Assumptions!$C$47-'13-Week Forecast'!J31*Assumptions!$C$49)</f>
        <v>250000</v>
      </c>
      <c r="K11" s="33" t="n">
        <f aca="false">J11+('13-Week Forecast'!K15*Assumptions!$C$47-'13-Week Forecast'!K31*Assumptions!$C$49)</f>
        <v>250000</v>
      </c>
      <c r="L11" s="33" t="n">
        <f aca="false">K11+('13-Week Forecast'!L15*Assumptions!$C$47-'13-Week Forecast'!L31*Assumptions!$C$49)</f>
        <v>250000</v>
      </c>
      <c r="M11" s="33" t="n">
        <f aca="false">L11+('13-Week Forecast'!M15*Assumptions!$C$47-'13-Week Forecast'!M31*Assumptions!$C$49)</f>
        <v>250000</v>
      </c>
      <c r="N11" s="33" t="n">
        <f aca="false">M11+('13-Week Forecast'!N15*Assumptions!$C$47-'13-Week Forecast'!N31*Assumptions!$C$49)</f>
        <v>250000</v>
      </c>
      <c r="O11" s="33" t="n">
        <f aca="false">N11+('13-Week Forecast'!O15*Assumptions!$C$47-'13-Week Forecast'!O31*Assumptions!$C$49)</f>
        <v>250000</v>
      </c>
      <c r="P11" s="33" t="n">
        <f aca="false">O11+('13-Week Forecast'!P15*Assumptions!$C$47-'13-Week Forecast'!P31*Assumptions!$C$49)</f>
        <v>250000</v>
      </c>
      <c r="R11" s="40" t="n">
        <f aca="false">P11</f>
        <v>250000</v>
      </c>
    </row>
    <row r="13" customFormat="false" ht="15" hidden="false" customHeight="true" outlineLevel="0" collapsed="false">
      <c r="B13" s="41" t="s">
        <v>137</v>
      </c>
      <c r="D13" s="25" t="n">
        <f aca="false">'13-Week Forecast'!D36+('13-Week Forecast'!D15*Assumptions!$C$50-'13-Week Forecast'!D31*Assumptions!$C$51)</f>
        <v>250000</v>
      </c>
      <c r="E13" s="25" t="n">
        <f aca="false">D13+('13-Week Forecast'!E15*Assumptions!$C$50-'13-Week Forecast'!E31*Assumptions!$C$51)</f>
        <v>250000</v>
      </c>
      <c r="F13" s="25" t="n">
        <f aca="false">E13+('13-Week Forecast'!F15*Assumptions!$C$50-'13-Week Forecast'!F31*Assumptions!$C$51)</f>
        <v>250000</v>
      </c>
      <c r="G13" s="25" t="n">
        <f aca="false">F13+('13-Week Forecast'!G15*Assumptions!$C$50-'13-Week Forecast'!G31*Assumptions!$C$51)</f>
        <v>250000</v>
      </c>
      <c r="H13" s="25" t="n">
        <f aca="false">G13+('13-Week Forecast'!H15*Assumptions!$C$50-'13-Week Forecast'!H31*Assumptions!$C$51)</f>
        <v>250000</v>
      </c>
      <c r="I13" s="25" t="n">
        <f aca="false">H13+('13-Week Forecast'!I15*Assumptions!$C$50-'13-Week Forecast'!I31*Assumptions!$C$51)</f>
        <v>250000</v>
      </c>
      <c r="J13" s="25" t="n">
        <f aca="false">I13+('13-Week Forecast'!J15*Assumptions!$C$50-'13-Week Forecast'!J31*Assumptions!$C$51)</f>
        <v>250000</v>
      </c>
      <c r="K13" s="25" t="n">
        <f aca="false">J13+('13-Week Forecast'!K15*Assumptions!$C$50-'13-Week Forecast'!K31*Assumptions!$C$51)</f>
        <v>250000</v>
      </c>
      <c r="L13" s="25" t="n">
        <f aca="false">K13+('13-Week Forecast'!L15*Assumptions!$C$50-'13-Week Forecast'!L31*Assumptions!$C$51)</f>
        <v>250000</v>
      </c>
      <c r="M13" s="25" t="n">
        <f aca="false">L13+('13-Week Forecast'!M15*Assumptions!$C$50-'13-Week Forecast'!M31*Assumptions!$C$51)</f>
        <v>250000</v>
      </c>
      <c r="N13" s="25" t="n">
        <f aca="false">M13+('13-Week Forecast'!N15*Assumptions!$C$50-'13-Week Forecast'!N31*Assumptions!$C$51)</f>
        <v>250000</v>
      </c>
      <c r="O13" s="25" t="n">
        <f aca="false">N13+('13-Week Forecast'!O15*Assumptions!$C$50-'13-Week Forecast'!O31*Assumptions!$C$51)</f>
        <v>250000</v>
      </c>
      <c r="P13" s="25" t="n">
        <f aca="false">O13+('13-Week Forecast'!P15*Assumptions!$C$50-'13-Week Forecast'!P31*Assumptions!$C$51)</f>
        <v>250000</v>
      </c>
      <c r="R13" s="25" t="n">
        <f aca="false">P13</f>
        <v>250000</v>
      </c>
    </row>
    <row r="15" customFormat="false" ht="15" hidden="false" customHeight="true" outlineLevel="0" collapsed="false">
      <c r="B15" s="12" t="s">
        <v>138</v>
      </c>
      <c r="D15" s="42" t="n">
        <f aca="false">D9-D7</f>
        <v>0</v>
      </c>
      <c r="E15" s="42" t="n">
        <f aca="false">E9-E7</f>
        <v>0</v>
      </c>
      <c r="F15" s="42" t="n">
        <f aca="false">F9-F7</f>
        <v>0</v>
      </c>
      <c r="G15" s="42" t="n">
        <f aca="false">G9-G7</f>
        <v>0</v>
      </c>
      <c r="H15" s="42" t="n">
        <f aca="false">H9-H7</f>
        <v>0</v>
      </c>
      <c r="I15" s="42" t="n">
        <f aca="false">I9-I7</f>
        <v>0</v>
      </c>
      <c r="J15" s="42" t="n">
        <f aca="false">J9-J7</f>
        <v>0</v>
      </c>
      <c r="K15" s="42" t="n">
        <f aca="false">K9-K7</f>
        <v>0</v>
      </c>
      <c r="L15" s="42" t="n">
        <f aca="false">L9-L7</f>
        <v>0</v>
      </c>
      <c r="M15" s="42" t="n">
        <f aca="false">M9-M7</f>
        <v>0</v>
      </c>
      <c r="N15" s="42" t="n">
        <f aca="false">N9-N7</f>
        <v>0</v>
      </c>
      <c r="O15" s="42" t="n">
        <f aca="false">O9-O7</f>
        <v>0</v>
      </c>
      <c r="P15" s="42" t="n">
        <f aca="false">P9-P7</f>
        <v>0</v>
      </c>
      <c r="R15" s="42" t="n">
        <f aca="false">P15</f>
        <v>0</v>
      </c>
    </row>
    <row r="16" customFormat="false" ht="15" hidden="false" customHeight="true" outlineLevel="0" collapsed="false">
      <c r="B16" s="15" t="s">
        <v>139</v>
      </c>
      <c r="D16" s="32" t="n">
        <f aca="false">D11-D7</f>
        <v>0</v>
      </c>
      <c r="E16" s="32" t="n">
        <f aca="false">E11-E7</f>
        <v>0</v>
      </c>
      <c r="F16" s="32" t="n">
        <f aca="false">F11-F7</f>
        <v>0</v>
      </c>
      <c r="G16" s="32" t="n">
        <f aca="false">G11-G7</f>
        <v>0</v>
      </c>
      <c r="H16" s="32" t="n">
        <f aca="false">H11-H7</f>
        <v>0</v>
      </c>
      <c r="I16" s="32" t="n">
        <f aca="false">I11-I7</f>
        <v>0</v>
      </c>
      <c r="J16" s="32" t="n">
        <f aca="false">J11-J7</f>
        <v>0</v>
      </c>
      <c r="K16" s="32" t="n">
        <f aca="false">K11-K7</f>
        <v>0</v>
      </c>
      <c r="L16" s="32" t="n">
        <f aca="false">L11-L7</f>
        <v>0</v>
      </c>
      <c r="M16" s="32" t="n">
        <f aca="false">M11-M7</f>
        <v>0</v>
      </c>
      <c r="N16" s="32" t="n">
        <f aca="false">N11-N7</f>
        <v>0</v>
      </c>
      <c r="O16" s="32" t="n">
        <f aca="false">O11-O7</f>
        <v>0</v>
      </c>
      <c r="P16" s="32" t="n">
        <f aca="false">P11-P7</f>
        <v>0</v>
      </c>
      <c r="R16" s="32" t="n">
        <f aca="false">P16</f>
        <v>0</v>
      </c>
    </row>
    <row r="17" customFormat="false" ht="15" hidden="false" customHeight="true" outlineLevel="0" collapsed="false">
      <c r="B17" s="12" t="s">
        <v>140</v>
      </c>
      <c r="D17" s="42" t="n">
        <f aca="false">D13-D7</f>
        <v>0</v>
      </c>
      <c r="E17" s="42" t="n">
        <f aca="false">E13-E7</f>
        <v>0</v>
      </c>
      <c r="F17" s="42" t="n">
        <f aca="false">F13-F7</f>
        <v>0</v>
      </c>
      <c r="G17" s="42" t="n">
        <f aca="false">G13-G7</f>
        <v>0</v>
      </c>
      <c r="H17" s="42" t="n">
        <f aca="false">H13-H7</f>
        <v>0</v>
      </c>
      <c r="I17" s="42" t="n">
        <f aca="false">I13-I7</f>
        <v>0</v>
      </c>
      <c r="J17" s="42" t="n">
        <f aca="false">J13-J7</f>
        <v>0</v>
      </c>
      <c r="K17" s="42" t="n">
        <f aca="false">K13-K7</f>
        <v>0</v>
      </c>
      <c r="L17" s="42" t="n">
        <f aca="false">L13-L7</f>
        <v>0</v>
      </c>
      <c r="M17" s="42" t="n">
        <f aca="false">M13-M7</f>
        <v>0</v>
      </c>
      <c r="N17" s="42" t="n">
        <f aca="false">N13-N7</f>
        <v>0</v>
      </c>
      <c r="O17" s="42" t="n">
        <f aca="false">O13-O7</f>
        <v>0</v>
      </c>
      <c r="P17" s="42" t="n">
        <f aca="false">P13-P7</f>
        <v>0</v>
      </c>
      <c r="R17" s="42" t="n">
        <f aca="false">P17</f>
        <v>0</v>
      </c>
    </row>
    <row r="19" customFormat="false" ht="15" hidden="false" customHeight="true" outlineLevel="0" collapsed="false">
      <c r="B19" s="27" t="s">
        <v>141</v>
      </c>
      <c r="D19" s="28" t="n">
        <f aca="false">D9-D13</f>
        <v>0</v>
      </c>
      <c r="E19" s="28" t="n">
        <f aca="false">E9-E13</f>
        <v>0</v>
      </c>
      <c r="F19" s="28" t="n">
        <f aca="false">F9-F13</f>
        <v>0</v>
      </c>
      <c r="G19" s="28" t="n">
        <f aca="false">G9-G13</f>
        <v>0</v>
      </c>
      <c r="H19" s="28" t="n">
        <f aca="false">H9-H13</f>
        <v>0</v>
      </c>
      <c r="I19" s="28" t="n">
        <f aca="false">I9-I13</f>
        <v>0</v>
      </c>
      <c r="J19" s="28" t="n">
        <f aca="false">J9-J13</f>
        <v>0</v>
      </c>
      <c r="K19" s="28" t="n">
        <f aca="false">K9-K13</f>
        <v>0</v>
      </c>
      <c r="L19" s="28" t="n">
        <f aca="false">L9-L13</f>
        <v>0</v>
      </c>
      <c r="M19" s="28" t="n">
        <f aca="false">M9-M13</f>
        <v>0</v>
      </c>
      <c r="N19" s="28" t="n">
        <f aca="false">N9-N13</f>
        <v>0</v>
      </c>
      <c r="O19" s="28" t="n">
        <f aca="false">O9-O13</f>
        <v>0</v>
      </c>
      <c r="P19" s="28" t="n">
        <f aca="false">P9-P13</f>
        <v>0</v>
      </c>
      <c r="R19" s="28" t="n">
        <f aca="false">P19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00FF"/>
    <pageSetUpPr fitToPage="false"/>
  </sheetPr>
  <dimension ref="B2:P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2"/>
    <col collapsed="false" customWidth="true" hidden="false" outlineLevel="0" max="3" min="3" style="1" width="2"/>
    <col collapsed="false" customWidth="true" hidden="false" outlineLevel="0" max="16" min="4" style="1" width="13"/>
  </cols>
  <sheetData>
    <row r="2" customFormat="false" ht="17.25" hidden="false" customHeight="true" outlineLevel="0" collapsed="false">
      <c r="B2" s="9" t="s">
        <v>142</v>
      </c>
    </row>
    <row r="3" customFormat="false" ht="15" hidden="false" customHeight="true" outlineLevel="0" collapsed="false">
      <c r="B3" s="3" t="s">
        <v>143</v>
      </c>
    </row>
    <row r="5" customFormat="false" ht="15" hidden="false" customHeight="true" outlineLevel="0" collapsed="false">
      <c r="B5" s="10" t="s">
        <v>144</v>
      </c>
      <c r="C5" s="11"/>
      <c r="D5" s="22" t="n">
        <f aca="false">'13-Week Forecast'!D5</f>
        <v>46090</v>
      </c>
      <c r="E5" s="22" t="n">
        <f aca="false">'13-Week Forecast'!E5</f>
        <v>46097</v>
      </c>
      <c r="F5" s="22" t="n">
        <f aca="false">'13-Week Forecast'!F5</f>
        <v>46104</v>
      </c>
      <c r="G5" s="22" t="n">
        <f aca="false">'13-Week Forecast'!G5</f>
        <v>46111</v>
      </c>
      <c r="H5" s="22" t="n">
        <f aca="false">'13-Week Forecast'!H5</f>
        <v>46118</v>
      </c>
      <c r="I5" s="22" t="n">
        <f aca="false">'13-Week Forecast'!I5</f>
        <v>46125</v>
      </c>
      <c r="J5" s="22" t="n">
        <f aca="false">'13-Week Forecast'!J5</f>
        <v>46132</v>
      </c>
      <c r="K5" s="22" t="n">
        <f aca="false">'13-Week Forecast'!K5</f>
        <v>46139</v>
      </c>
      <c r="L5" s="22" t="n">
        <f aca="false">'13-Week Forecast'!L5</f>
        <v>46146</v>
      </c>
      <c r="M5" s="22" t="n">
        <f aca="false">'13-Week Forecast'!M5</f>
        <v>46153</v>
      </c>
      <c r="N5" s="22" t="n">
        <f aca="false">'13-Week Forecast'!N5</f>
        <v>46160</v>
      </c>
      <c r="O5" s="22" t="n">
        <f aca="false">'13-Week Forecast'!O5</f>
        <v>46167</v>
      </c>
      <c r="P5" s="22" t="n">
        <f aca="false">'13-Week Forecast'!P5</f>
        <v>46174</v>
      </c>
    </row>
    <row r="7" customFormat="false" ht="15" hidden="false" customHeight="true" outlineLevel="0" collapsed="false">
      <c r="B7" s="12" t="s">
        <v>145</v>
      </c>
      <c r="D7" s="43" t="n">
        <f aca="false">'13-Week Forecast'!D15</f>
        <v>0</v>
      </c>
      <c r="E7" s="43" t="n">
        <f aca="false">'13-Week Forecast'!E15</f>
        <v>0</v>
      </c>
      <c r="F7" s="43" t="n">
        <f aca="false">'13-Week Forecast'!F15</f>
        <v>0</v>
      </c>
      <c r="G7" s="43" t="n">
        <f aca="false">'13-Week Forecast'!G15</f>
        <v>0</v>
      </c>
      <c r="H7" s="43" t="n">
        <f aca="false">'13-Week Forecast'!H15</f>
        <v>0</v>
      </c>
      <c r="I7" s="43" t="n">
        <f aca="false">'13-Week Forecast'!I15</f>
        <v>0</v>
      </c>
      <c r="J7" s="43" t="n">
        <f aca="false">'13-Week Forecast'!J15</f>
        <v>0</v>
      </c>
      <c r="K7" s="43" t="n">
        <f aca="false">'13-Week Forecast'!K15</f>
        <v>0</v>
      </c>
      <c r="L7" s="43" t="n">
        <f aca="false">'13-Week Forecast'!L15</f>
        <v>0</v>
      </c>
      <c r="M7" s="43" t="n">
        <f aca="false">'13-Week Forecast'!M15</f>
        <v>0</v>
      </c>
      <c r="N7" s="43" t="n">
        <f aca="false">'13-Week Forecast'!N15</f>
        <v>0</v>
      </c>
      <c r="O7" s="43" t="n">
        <f aca="false">'13-Week Forecast'!O15</f>
        <v>0</v>
      </c>
      <c r="P7" s="43" t="n">
        <f aca="false">'13-Week Forecast'!P15</f>
        <v>0</v>
      </c>
    </row>
    <row r="8" customFormat="false" ht="15" hidden="false" customHeight="true" outlineLevel="0" collapsed="false">
      <c r="B8" s="44" t="s">
        <v>146</v>
      </c>
      <c r="D8" s="13" t="n">
        <v>0</v>
      </c>
      <c r="E8" s="13" t="n">
        <v>0</v>
      </c>
      <c r="F8" s="13" t="n">
        <v>0</v>
      </c>
      <c r="G8" s="13" t="n">
        <v>0</v>
      </c>
      <c r="H8" s="13" t="n">
        <v>0</v>
      </c>
      <c r="I8" s="13" t="n">
        <v>0</v>
      </c>
      <c r="J8" s="13" t="n">
        <v>0</v>
      </c>
      <c r="K8" s="13" t="n">
        <v>0</v>
      </c>
      <c r="L8" s="13" t="n">
        <v>0</v>
      </c>
      <c r="M8" s="13" t="n">
        <v>0</v>
      </c>
      <c r="N8" s="13" t="n">
        <v>0</v>
      </c>
      <c r="O8" s="13" t="n">
        <v>0</v>
      </c>
      <c r="P8" s="13" t="n">
        <v>0</v>
      </c>
    </row>
    <row r="9" customFormat="false" ht="15" hidden="false" customHeight="true" outlineLevel="0" collapsed="false">
      <c r="B9" s="27" t="s">
        <v>147</v>
      </c>
      <c r="D9" s="28" t="n">
        <f aca="false">D8-D7</f>
        <v>0</v>
      </c>
      <c r="E9" s="28" t="n">
        <f aca="false">E8-E7</f>
        <v>0</v>
      </c>
      <c r="F9" s="28" t="n">
        <f aca="false">F8-F7</f>
        <v>0</v>
      </c>
      <c r="G9" s="28" t="n">
        <f aca="false">G8-G7</f>
        <v>0</v>
      </c>
      <c r="H9" s="28" t="n">
        <f aca="false">H8-H7</f>
        <v>0</v>
      </c>
      <c r="I9" s="28" t="n">
        <f aca="false">I8-I7</f>
        <v>0</v>
      </c>
      <c r="J9" s="28" t="n">
        <f aca="false">J8-J7</f>
        <v>0</v>
      </c>
      <c r="K9" s="28" t="n">
        <f aca="false">K8-K7</f>
        <v>0</v>
      </c>
      <c r="L9" s="28" t="n">
        <f aca="false">L8-L7</f>
        <v>0</v>
      </c>
      <c r="M9" s="28" t="n">
        <f aca="false">M8-M7</f>
        <v>0</v>
      </c>
      <c r="N9" s="28" t="n">
        <f aca="false">N8-N7</f>
        <v>0</v>
      </c>
      <c r="O9" s="28" t="n">
        <f aca="false">O8-O7</f>
        <v>0</v>
      </c>
      <c r="P9" s="28" t="n">
        <f aca="false">P8-P7</f>
        <v>0</v>
      </c>
    </row>
    <row r="10" customFormat="false" ht="15" hidden="false" customHeight="true" outlineLevel="0" collapsed="false">
      <c r="B10" s="15" t="s">
        <v>148</v>
      </c>
      <c r="D10" s="30" t="n">
        <f aca="false">IFERROR(D9/D7,0)</f>
        <v>0</v>
      </c>
      <c r="E10" s="30" t="n">
        <f aca="false">IFERROR(E9/E7,0)</f>
        <v>0</v>
      </c>
      <c r="F10" s="30" t="n">
        <f aca="false">IFERROR(F9/F7,0)</f>
        <v>0</v>
      </c>
      <c r="G10" s="30" t="n">
        <f aca="false">IFERROR(G9/G7,0)</f>
        <v>0</v>
      </c>
      <c r="H10" s="30" t="n">
        <f aca="false">IFERROR(H9/H7,0)</f>
        <v>0</v>
      </c>
      <c r="I10" s="30" t="n">
        <f aca="false">IFERROR(I9/I7,0)</f>
        <v>0</v>
      </c>
      <c r="J10" s="30" t="n">
        <f aca="false">IFERROR(J9/J7,0)</f>
        <v>0</v>
      </c>
      <c r="K10" s="30" t="n">
        <f aca="false">IFERROR(K9/K7,0)</f>
        <v>0</v>
      </c>
      <c r="L10" s="30" t="n">
        <f aca="false">IFERROR(L9/L7,0)</f>
        <v>0</v>
      </c>
      <c r="M10" s="30" t="n">
        <f aca="false">IFERROR(M9/M7,0)</f>
        <v>0</v>
      </c>
      <c r="N10" s="30" t="n">
        <f aca="false">IFERROR(N9/N7,0)</f>
        <v>0</v>
      </c>
      <c r="O10" s="30" t="n">
        <f aca="false">IFERROR(O9/O7,0)</f>
        <v>0</v>
      </c>
      <c r="P10" s="30" t="n">
        <f aca="false">IFERROR(P9/P7,0)</f>
        <v>0</v>
      </c>
    </row>
    <row r="12" customFormat="false" ht="15" hidden="false" customHeight="true" outlineLevel="0" collapsed="false">
      <c r="B12" s="12" t="s">
        <v>149</v>
      </c>
      <c r="D12" s="43" t="n">
        <f aca="false">'13-Week Forecast'!D31</f>
        <v>0</v>
      </c>
      <c r="E12" s="43" t="n">
        <f aca="false">'13-Week Forecast'!E31</f>
        <v>0</v>
      </c>
      <c r="F12" s="43" t="n">
        <f aca="false">'13-Week Forecast'!F31</f>
        <v>0</v>
      </c>
      <c r="G12" s="43" t="n">
        <f aca="false">'13-Week Forecast'!G31</f>
        <v>0</v>
      </c>
      <c r="H12" s="43" t="n">
        <f aca="false">'13-Week Forecast'!H31</f>
        <v>0</v>
      </c>
      <c r="I12" s="43" t="n">
        <f aca="false">'13-Week Forecast'!I31</f>
        <v>0</v>
      </c>
      <c r="J12" s="43" t="n">
        <f aca="false">'13-Week Forecast'!J31</f>
        <v>0</v>
      </c>
      <c r="K12" s="43" t="n">
        <f aca="false">'13-Week Forecast'!K31</f>
        <v>0</v>
      </c>
      <c r="L12" s="43" t="n">
        <f aca="false">'13-Week Forecast'!L31</f>
        <v>0</v>
      </c>
      <c r="M12" s="43" t="n">
        <f aca="false">'13-Week Forecast'!M31</f>
        <v>0</v>
      </c>
      <c r="N12" s="43" t="n">
        <f aca="false">'13-Week Forecast'!N31</f>
        <v>0</v>
      </c>
      <c r="O12" s="43" t="n">
        <f aca="false">'13-Week Forecast'!O31</f>
        <v>0</v>
      </c>
      <c r="P12" s="43" t="n">
        <f aca="false">'13-Week Forecast'!P31</f>
        <v>0</v>
      </c>
    </row>
    <row r="13" customFormat="false" ht="15" hidden="false" customHeight="true" outlineLevel="0" collapsed="false">
      <c r="B13" s="44" t="s">
        <v>150</v>
      </c>
      <c r="D13" s="13" t="n">
        <v>0</v>
      </c>
      <c r="E13" s="13" t="n">
        <v>0</v>
      </c>
      <c r="F13" s="13" t="n">
        <v>0</v>
      </c>
      <c r="G13" s="13" t="n">
        <v>0</v>
      </c>
      <c r="H13" s="13" t="n">
        <v>0</v>
      </c>
      <c r="I13" s="13" t="n">
        <v>0</v>
      </c>
      <c r="J13" s="13" t="n">
        <v>0</v>
      </c>
      <c r="K13" s="13" t="n">
        <v>0</v>
      </c>
      <c r="L13" s="13" t="n">
        <v>0</v>
      </c>
      <c r="M13" s="13" t="n">
        <v>0</v>
      </c>
      <c r="N13" s="13" t="n">
        <v>0</v>
      </c>
      <c r="O13" s="13" t="n">
        <v>0</v>
      </c>
      <c r="P13" s="13" t="n">
        <v>0</v>
      </c>
    </row>
    <row r="14" customFormat="false" ht="15" hidden="false" customHeight="true" outlineLevel="0" collapsed="false">
      <c r="B14" s="27" t="s">
        <v>151</v>
      </c>
      <c r="D14" s="28" t="n">
        <f aca="false">D13-D12</f>
        <v>0</v>
      </c>
      <c r="E14" s="28" t="n">
        <f aca="false">E13-E12</f>
        <v>0</v>
      </c>
      <c r="F14" s="28" t="n">
        <f aca="false">F13-F12</f>
        <v>0</v>
      </c>
      <c r="G14" s="28" t="n">
        <f aca="false">G13-G12</f>
        <v>0</v>
      </c>
      <c r="H14" s="28" t="n">
        <f aca="false">H13-H12</f>
        <v>0</v>
      </c>
      <c r="I14" s="28" t="n">
        <f aca="false">I13-I12</f>
        <v>0</v>
      </c>
      <c r="J14" s="28" t="n">
        <f aca="false">J13-J12</f>
        <v>0</v>
      </c>
      <c r="K14" s="28" t="n">
        <f aca="false">K13-K12</f>
        <v>0</v>
      </c>
      <c r="L14" s="28" t="n">
        <f aca="false">L13-L12</f>
        <v>0</v>
      </c>
      <c r="M14" s="28" t="n">
        <f aca="false">M13-M12</f>
        <v>0</v>
      </c>
      <c r="N14" s="28" t="n">
        <f aca="false">N13-N12</f>
        <v>0</v>
      </c>
      <c r="O14" s="28" t="n">
        <f aca="false">O13-O12</f>
        <v>0</v>
      </c>
      <c r="P14" s="28" t="n">
        <f aca="false">P13-P12</f>
        <v>0</v>
      </c>
    </row>
    <row r="15" customFormat="false" ht="15" hidden="false" customHeight="true" outlineLevel="0" collapsed="false">
      <c r="B15" s="15" t="s">
        <v>152</v>
      </c>
      <c r="D15" s="30" t="n">
        <f aca="false">IFERROR(D14/D12,0)</f>
        <v>0</v>
      </c>
      <c r="E15" s="30" t="n">
        <f aca="false">IFERROR(E14/E12,0)</f>
        <v>0</v>
      </c>
      <c r="F15" s="30" t="n">
        <f aca="false">IFERROR(F14/F12,0)</f>
        <v>0</v>
      </c>
      <c r="G15" s="30" t="n">
        <f aca="false">IFERROR(G14/G12,0)</f>
        <v>0</v>
      </c>
      <c r="H15" s="30" t="n">
        <f aca="false">IFERROR(H14/H12,0)</f>
        <v>0</v>
      </c>
      <c r="I15" s="30" t="n">
        <f aca="false">IFERROR(I14/I12,0)</f>
        <v>0</v>
      </c>
      <c r="J15" s="30" t="n">
        <f aca="false">IFERROR(J14/J12,0)</f>
        <v>0</v>
      </c>
      <c r="K15" s="30" t="n">
        <f aca="false">IFERROR(K14/K12,0)</f>
        <v>0</v>
      </c>
      <c r="L15" s="30" t="n">
        <f aca="false">IFERROR(L14/L12,0)</f>
        <v>0</v>
      </c>
      <c r="M15" s="30" t="n">
        <f aca="false">IFERROR(M14/M12,0)</f>
        <v>0</v>
      </c>
      <c r="N15" s="30" t="n">
        <f aca="false">IFERROR(N14/N12,0)</f>
        <v>0</v>
      </c>
      <c r="O15" s="30" t="n">
        <f aca="false">IFERROR(O14/O12,0)</f>
        <v>0</v>
      </c>
      <c r="P15" s="30" t="n">
        <f aca="false">IFERROR(P14/P12,0)</f>
        <v>0</v>
      </c>
    </row>
    <row r="17" customFormat="false" ht="15" hidden="false" customHeight="true" outlineLevel="0" collapsed="false">
      <c r="B17" s="12" t="s">
        <v>153</v>
      </c>
      <c r="D17" s="43" t="n">
        <f aca="false">'13-Week Forecast'!D34</f>
        <v>0</v>
      </c>
      <c r="E17" s="43" t="n">
        <f aca="false">'13-Week Forecast'!E34</f>
        <v>0</v>
      </c>
      <c r="F17" s="43" t="n">
        <f aca="false">'13-Week Forecast'!F34</f>
        <v>0</v>
      </c>
      <c r="G17" s="43" t="n">
        <f aca="false">'13-Week Forecast'!G34</f>
        <v>0</v>
      </c>
      <c r="H17" s="43" t="n">
        <f aca="false">'13-Week Forecast'!H34</f>
        <v>0</v>
      </c>
      <c r="I17" s="43" t="n">
        <f aca="false">'13-Week Forecast'!I34</f>
        <v>0</v>
      </c>
      <c r="J17" s="43" t="n">
        <f aca="false">'13-Week Forecast'!J34</f>
        <v>0</v>
      </c>
      <c r="K17" s="43" t="n">
        <f aca="false">'13-Week Forecast'!K34</f>
        <v>0</v>
      </c>
      <c r="L17" s="43" t="n">
        <f aca="false">'13-Week Forecast'!L34</f>
        <v>0</v>
      </c>
      <c r="M17" s="43" t="n">
        <f aca="false">'13-Week Forecast'!M34</f>
        <v>0</v>
      </c>
      <c r="N17" s="43" t="n">
        <f aca="false">'13-Week Forecast'!N34</f>
        <v>0</v>
      </c>
      <c r="O17" s="43" t="n">
        <f aca="false">'13-Week Forecast'!O34</f>
        <v>0</v>
      </c>
      <c r="P17" s="43" t="n">
        <f aca="false">'13-Week Forecast'!P34</f>
        <v>0</v>
      </c>
    </row>
    <row r="18" customFormat="false" ht="15" hidden="false" customHeight="true" outlineLevel="0" collapsed="false">
      <c r="B18" s="44" t="s">
        <v>154</v>
      </c>
      <c r="D18" s="13" t="n">
        <v>0</v>
      </c>
      <c r="E18" s="13" t="n">
        <v>0</v>
      </c>
      <c r="F18" s="13" t="n">
        <v>0</v>
      </c>
      <c r="G18" s="13" t="n">
        <v>0</v>
      </c>
      <c r="H18" s="13" t="n">
        <v>0</v>
      </c>
      <c r="I18" s="13" t="n">
        <v>0</v>
      </c>
      <c r="J18" s="13" t="n">
        <v>0</v>
      </c>
      <c r="K18" s="13" t="n">
        <v>0</v>
      </c>
      <c r="L18" s="13" t="n">
        <v>0</v>
      </c>
      <c r="M18" s="13" t="n">
        <v>0</v>
      </c>
      <c r="N18" s="13" t="n">
        <v>0</v>
      </c>
      <c r="O18" s="13" t="n">
        <v>0</v>
      </c>
      <c r="P18" s="13" t="n">
        <v>0</v>
      </c>
    </row>
    <row r="19" customFormat="false" ht="15" hidden="false" customHeight="true" outlineLevel="0" collapsed="false">
      <c r="B19" s="27" t="s">
        <v>155</v>
      </c>
      <c r="D19" s="28" t="n">
        <f aca="false">D18-D17</f>
        <v>0</v>
      </c>
      <c r="E19" s="28" t="n">
        <f aca="false">E18-E17</f>
        <v>0</v>
      </c>
      <c r="F19" s="28" t="n">
        <f aca="false">F18-F17</f>
        <v>0</v>
      </c>
      <c r="G19" s="28" t="n">
        <f aca="false">G18-G17</f>
        <v>0</v>
      </c>
      <c r="H19" s="28" t="n">
        <f aca="false">H18-H17</f>
        <v>0</v>
      </c>
      <c r="I19" s="28" t="n">
        <f aca="false">I18-I17</f>
        <v>0</v>
      </c>
      <c r="J19" s="28" t="n">
        <f aca="false">J18-J17</f>
        <v>0</v>
      </c>
      <c r="K19" s="28" t="n">
        <f aca="false">K18-K17</f>
        <v>0</v>
      </c>
      <c r="L19" s="28" t="n">
        <f aca="false">L18-L17</f>
        <v>0</v>
      </c>
      <c r="M19" s="28" t="n">
        <f aca="false">M18-M17</f>
        <v>0</v>
      </c>
      <c r="N19" s="28" t="n">
        <f aca="false">N18-N17</f>
        <v>0</v>
      </c>
      <c r="O19" s="28" t="n">
        <f aca="false">O18-O17</f>
        <v>0</v>
      </c>
      <c r="P19" s="28" t="n">
        <f aca="false">P18-P17</f>
        <v>0</v>
      </c>
    </row>
    <row r="21" customFormat="false" ht="15" hidden="false" customHeight="true" outlineLevel="0" collapsed="false">
      <c r="B21" s="12" t="s">
        <v>156</v>
      </c>
      <c r="D21" s="43" t="n">
        <f aca="false">'13-Week Forecast'!D37</f>
        <v>250000</v>
      </c>
      <c r="E21" s="43" t="n">
        <f aca="false">'13-Week Forecast'!E37</f>
        <v>250000</v>
      </c>
      <c r="F21" s="43" t="n">
        <f aca="false">'13-Week Forecast'!F37</f>
        <v>250000</v>
      </c>
      <c r="G21" s="43" t="n">
        <f aca="false">'13-Week Forecast'!G37</f>
        <v>250000</v>
      </c>
      <c r="H21" s="43" t="n">
        <f aca="false">'13-Week Forecast'!H37</f>
        <v>250000</v>
      </c>
      <c r="I21" s="43" t="n">
        <f aca="false">'13-Week Forecast'!I37</f>
        <v>250000</v>
      </c>
      <c r="J21" s="43" t="n">
        <f aca="false">'13-Week Forecast'!J37</f>
        <v>250000</v>
      </c>
      <c r="K21" s="43" t="n">
        <f aca="false">'13-Week Forecast'!K37</f>
        <v>250000</v>
      </c>
      <c r="L21" s="43" t="n">
        <f aca="false">'13-Week Forecast'!L37</f>
        <v>250000</v>
      </c>
      <c r="M21" s="43" t="n">
        <f aca="false">'13-Week Forecast'!M37</f>
        <v>250000</v>
      </c>
      <c r="N21" s="43" t="n">
        <f aca="false">'13-Week Forecast'!N37</f>
        <v>250000</v>
      </c>
      <c r="O21" s="43" t="n">
        <f aca="false">'13-Week Forecast'!O37</f>
        <v>250000</v>
      </c>
      <c r="P21" s="43" t="n">
        <f aca="false">'13-Week Forecast'!P37</f>
        <v>250000</v>
      </c>
    </row>
    <row r="22" customFormat="false" ht="15" hidden="false" customHeight="true" outlineLevel="0" collapsed="false">
      <c r="B22" s="44" t="s">
        <v>157</v>
      </c>
      <c r="D22" s="13" t="n">
        <v>0</v>
      </c>
      <c r="E22" s="13" t="n">
        <v>0</v>
      </c>
      <c r="F22" s="13" t="n">
        <v>0</v>
      </c>
      <c r="G22" s="13" t="n">
        <v>0</v>
      </c>
      <c r="H22" s="13" t="n">
        <v>0</v>
      </c>
      <c r="I22" s="13" t="n">
        <v>0</v>
      </c>
      <c r="J22" s="13" t="n">
        <v>0</v>
      </c>
      <c r="K22" s="13" t="n">
        <v>0</v>
      </c>
      <c r="L22" s="13" t="n">
        <v>0</v>
      </c>
      <c r="M22" s="13" t="n">
        <v>0</v>
      </c>
      <c r="N22" s="13" t="n">
        <v>0</v>
      </c>
      <c r="O22" s="13" t="n">
        <v>0</v>
      </c>
      <c r="P22" s="13" t="n">
        <v>0</v>
      </c>
    </row>
    <row r="23" customFormat="false" ht="15" hidden="false" customHeight="true" outlineLevel="0" collapsed="false">
      <c r="B23" s="27" t="s">
        <v>158</v>
      </c>
      <c r="D23" s="28" t="n">
        <f aca="false">D22-D21</f>
        <v>-250000</v>
      </c>
      <c r="E23" s="28" t="n">
        <f aca="false">E22-E21</f>
        <v>-250000</v>
      </c>
      <c r="F23" s="28" t="n">
        <f aca="false">F22-F21</f>
        <v>-250000</v>
      </c>
      <c r="G23" s="28" t="n">
        <f aca="false">G22-G21</f>
        <v>-250000</v>
      </c>
      <c r="H23" s="28" t="n">
        <f aca="false">H22-H21</f>
        <v>-250000</v>
      </c>
      <c r="I23" s="28" t="n">
        <f aca="false">I22-I21</f>
        <v>-250000</v>
      </c>
      <c r="J23" s="28" t="n">
        <f aca="false">J22-J21</f>
        <v>-250000</v>
      </c>
      <c r="K23" s="28" t="n">
        <f aca="false">K22-K21</f>
        <v>-250000</v>
      </c>
      <c r="L23" s="28" t="n">
        <f aca="false">L22-L21</f>
        <v>-250000</v>
      </c>
      <c r="M23" s="28" t="n">
        <f aca="false">M22-M21</f>
        <v>-250000</v>
      </c>
      <c r="N23" s="28" t="n">
        <f aca="false">N22-N21</f>
        <v>-250000</v>
      </c>
      <c r="O23" s="28" t="n">
        <f aca="false">O22-O21</f>
        <v>-250000</v>
      </c>
      <c r="P23" s="28" t="n">
        <f aca="false">P22-P21</f>
        <v>-250000</v>
      </c>
    </row>
    <row r="24" customFormat="false" ht="15" hidden="false" customHeight="true" outlineLevel="0" collapsed="false">
      <c r="B24" s="15" t="s">
        <v>159</v>
      </c>
      <c r="D24" s="30" t="n">
        <f aca="false">IFERROR(D23/D21,0)</f>
        <v>-1</v>
      </c>
      <c r="E24" s="30" t="n">
        <f aca="false">IFERROR(E23/E21,0)</f>
        <v>-1</v>
      </c>
      <c r="F24" s="30" t="n">
        <f aca="false">IFERROR(F23/F21,0)</f>
        <v>-1</v>
      </c>
      <c r="G24" s="30" t="n">
        <f aca="false">IFERROR(G23/G21,0)</f>
        <v>-1</v>
      </c>
      <c r="H24" s="30" t="n">
        <f aca="false">IFERROR(H23/H21,0)</f>
        <v>-1</v>
      </c>
      <c r="I24" s="30" t="n">
        <f aca="false">IFERROR(I23/I21,0)</f>
        <v>-1</v>
      </c>
      <c r="J24" s="30" t="n">
        <f aca="false">IFERROR(J23/J21,0)</f>
        <v>-1</v>
      </c>
      <c r="K24" s="30" t="n">
        <f aca="false">IFERROR(K23/K21,0)</f>
        <v>-1</v>
      </c>
      <c r="L24" s="30" t="n">
        <f aca="false">IFERROR(L23/L21,0)</f>
        <v>-1</v>
      </c>
      <c r="M24" s="30" t="n">
        <f aca="false">IFERROR(M23/M21,0)</f>
        <v>-1</v>
      </c>
      <c r="N24" s="30" t="n">
        <f aca="false">IFERROR(N23/N21,0)</f>
        <v>-1</v>
      </c>
      <c r="O24" s="30" t="n">
        <f aca="false">IFERROR(O23/O21,0)</f>
        <v>-1</v>
      </c>
      <c r="P24" s="30" t="n">
        <f aca="false">IFERROR(P23/P21,0)</f>
        <v>-1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8000"/>
    <pageSetUpPr fitToPage="false"/>
  </sheetPr>
  <dimension ref="B2:N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15" min="2" style="1" width="12"/>
  </cols>
  <sheetData>
    <row r="2" customFormat="false" ht="17.25" hidden="false" customHeight="true" outlineLevel="0" collapsed="false">
      <c r="B2" s="9" t="s">
        <v>160</v>
      </c>
    </row>
    <row r="3" customFormat="false" ht="15" hidden="false" customHeight="true" outlineLevel="0" collapsed="false">
      <c r="B3" s="3" t="s">
        <v>161</v>
      </c>
    </row>
    <row r="6" customFormat="false" ht="15" hidden="false" customHeight="true" outlineLevel="0" collapsed="false">
      <c r="B6" s="45" t="s">
        <v>162</v>
      </c>
      <c r="D6" s="45" t="s">
        <v>163</v>
      </c>
      <c r="F6" s="45" t="s">
        <v>164</v>
      </c>
      <c r="H6" s="45" t="s">
        <v>165</v>
      </c>
      <c r="J6" s="45" t="s">
        <v>166</v>
      </c>
      <c r="L6" s="45" t="s">
        <v>167</v>
      </c>
    </row>
    <row r="7" customFormat="false" ht="17.25" hidden="false" customHeight="true" outlineLevel="0" collapsed="false">
      <c r="B7" s="46" t="n">
        <f aca="false">'13-Week Forecast'!P37</f>
        <v>250000</v>
      </c>
      <c r="D7" s="46" t="n">
        <f aca="false">'13-Week Forecast'!R34</f>
        <v>0</v>
      </c>
      <c r="F7" s="46" t="n">
        <f aca="false">Assumptions!$C$7</f>
        <v>50000</v>
      </c>
      <c r="H7" s="46" t="n">
        <f aca="false">'13-Week Forecast'!R15</f>
        <v>0</v>
      </c>
      <c r="J7" s="46" t="n">
        <f aca="false">'13-Week Forecast'!R31</f>
        <v>0</v>
      </c>
      <c r="L7" s="47" t="n">
        <f aca="false">COUNTIF('13-Week Forecast'!D41:P41,"CRITICAL")</f>
        <v>0</v>
      </c>
    </row>
    <row r="11" customFormat="false" ht="15" hidden="false" customHeight="true" outlineLevel="0" collapsed="false">
      <c r="B11" s="48" t="s">
        <v>168</v>
      </c>
    </row>
    <row r="12" customFormat="false" ht="15" hidden="false" customHeight="true" outlineLevel="0" collapsed="false">
      <c r="B12" s="11" t="s">
        <v>169</v>
      </c>
      <c r="C12" s="11" t="s">
        <v>170</v>
      </c>
      <c r="D12" s="11" t="s">
        <v>171</v>
      </c>
      <c r="E12" s="11" t="s">
        <v>172</v>
      </c>
      <c r="F12" s="11" t="s">
        <v>173</v>
      </c>
      <c r="G12" s="11" t="s">
        <v>174</v>
      </c>
      <c r="H12" s="11" t="s">
        <v>175</v>
      </c>
      <c r="I12" s="11" t="s">
        <v>176</v>
      </c>
      <c r="J12" s="11" t="s">
        <v>177</v>
      </c>
      <c r="K12" s="11" t="s">
        <v>178</v>
      </c>
      <c r="L12" s="11" t="s">
        <v>179</v>
      </c>
      <c r="M12" s="11" t="s">
        <v>180</v>
      </c>
      <c r="N12" s="11" t="s">
        <v>181</v>
      </c>
    </row>
    <row r="13" customFormat="false" ht="15" hidden="false" customHeight="true" outlineLevel="0" collapsed="false">
      <c r="B13" s="37" t="n">
        <f aca="false">'13-Week Forecast'!D37</f>
        <v>250000</v>
      </c>
      <c r="C13" s="37" t="n">
        <f aca="false">'13-Week Forecast'!E37</f>
        <v>250000</v>
      </c>
      <c r="D13" s="37" t="n">
        <f aca="false">'13-Week Forecast'!F37</f>
        <v>250000</v>
      </c>
      <c r="E13" s="37" t="n">
        <f aca="false">'13-Week Forecast'!G37</f>
        <v>250000</v>
      </c>
      <c r="F13" s="37" t="n">
        <f aca="false">'13-Week Forecast'!H37</f>
        <v>250000</v>
      </c>
      <c r="G13" s="37" t="n">
        <f aca="false">'13-Week Forecast'!I37</f>
        <v>250000</v>
      </c>
      <c r="H13" s="37" t="n">
        <f aca="false">'13-Week Forecast'!J37</f>
        <v>250000</v>
      </c>
      <c r="I13" s="37" t="n">
        <f aca="false">'13-Week Forecast'!K37</f>
        <v>250000</v>
      </c>
      <c r="J13" s="37" t="n">
        <f aca="false">'13-Week Forecast'!L37</f>
        <v>250000</v>
      </c>
      <c r="K13" s="37" t="n">
        <f aca="false">'13-Week Forecast'!M37</f>
        <v>250000</v>
      </c>
      <c r="L13" s="37" t="n">
        <f aca="false">'13-Week Forecast'!N37</f>
        <v>250000</v>
      </c>
      <c r="M13" s="37" t="n">
        <f aca="false">'13-Week Forecast'!O37</f>
        <v>250000</v>
      </c>
      <c r="N13" s="37" t="n">
        <f aca="false">'13-Week Forecast'!P37</f>
        <v>250000</v>
      </c>
    </row>
    <row r="14" customFormat="false" ht="15" hidden="false" customHeight="true" outlineLevel="0" collapsed="false">
      <c r="B14" s="35" t="str">
        <f aca="false">'13-Week Forecast'!D41</f>
        <v>OK</v>
      </c>
      <c r="C14" s="35" t="str">
        <f aca="false">'13-Week Forecast'!E41</f>
        <v>OK</v>
      </c>
      <c r="D14" s="35" t="str">
        <f aca="false">'13-Week Forecast'!F41</f>
        <v>OK</v>
      </c>
      <c r="E14" s="35" t="str">
        <f aca="false">'13-Week Forecast'!G41</f>
        <v>OK</v>
      </c>
      <c r="F14" s="35" t="str">
        <f aca="false">'13-Week Forecast'!H41</f>
        <v>OK</v>
      </c>
      <c r="G14" s="35" t="str">
        <f aca="false">'13-Week Forecast'!I41</f>
        <v>OK</v>
      </c>
      <c r="H14" s="35" t="str">
        <f aca="false">'13-Week Forecast'!J41</f>
        <v>OK</v>
      </c>
      <c r="I14" s="35" t="str">
        <f aca="false">'13-Week Forecast'!K41</f>
        <v>OK</v>
      </c>
      <c r="J14" s="35" t="str">
        <f aca="false">'13-Week Forecast'!L41</f>
        <v>OK</v>
      </c>
      <c r="K14" s="35" t="str">
        <f aca="false">'13-Week Forecast'!M41</f>
        <v>OK</v>
      </c>
      <c r="L14" s="35" t="str">
        <f aca="false">'13-Week Forecast'!N41</f>
        <v>OK</v>
      </c>
      <c r="M14" s="35" t="str">
        <f aca="false">'13-Week Forecast'!O41</f>
        <v>OK</v>
      </c>
      <c r="N14" s="35" t="str">
        <f aca="false">'13-Week Forecast'!P41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2026-03-10T18:34:47Z</dcterms:created>
  <dc:creator>openpyxl</dc:creator>
  <dc:description/>
  <dc:language>en-US</dc:language>
  <cp:lastModifiedBy/>
  <dcterms:modified xsi:type="dcterms:W3CDTF">2026-03-10T18:36:11Z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